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3040" windowHeight="9195" activeTab="0"/>
  </bookViews>
  <sheets>
    <sheet name="Výhled 2022-2023" sheetId="5" r:id="rId1"/>
  </sheets>
  <definedNames>
    <definedName name="_xlnm.Print_Area" localSheetId="0">'Výhled 2022-2023'!$A$1:$J$67</definedName>
  </definedNames>
  <calcPr calcId="145621"/>
</workbook>
</file>

<file path=xl/sharedStrings.xml><?xml version="1.0" encoding="utf-8"?>
<sst xmlns="http://schemas.openxmlformats.org/spreadsheetml/2006/main" count="77" uniqueCount="64">
  <si>
    <t>Skutečnost</t>
  </si>
  <si>
    <t>Výhled</t>
  </si>
  <si>
    <t>Příjmy</t>
  </si>
  <si>
    <t>třída 1-daňové příjmy</t>
  </si>
  <si>
    <t>třída 2-nedaňové příjmy</t>
  </si>
  <si>
    <t>třída 3-kapitálové příjmy</t>
  </si>
  <si>
    <t>třída 4-přijaté dotace</t>
  </si>
  <si>
    <t>Příjmy celkem</t>
  </si>
  <si>
    <t>Výdaje</t>
  </si>
  <si>
    <t>třída 5-provozní výdaje</t>
  </si>
  <si>
    <t xml:space="preserve">   v tom:opravy a údržba </t>
  </si>
  <si>
    <t>třída 6-investiční výdaje</t>
  </si>
  <si>
    <t>Výdaje celkem</t>
  </si>
  <si>
    <t>Rozdíl Příjmů a výdajů</t>
  </si>
  <si>
    <t>Skut.</t>
  </si>
  <si>
    <t xml:space="preserve">         v tom: 41** neinvestiční</t>
  </si>
  <si>
    <t xml:space="preserve">         v tom: 42** investiční </t>
  </si>
  <si>
    <t xml:space="preserve">   v tom: rozdíl P-V provozní</t>
  </si>
  <si>
    <t xml:space="preserve">   v tom: rozdíl P-V kapitálové</t>
  </si>
  <si>
    <t>(Údaje v tis.Kč)</t>
  </si>
  <si>
    <t>rok 2021</t>
  </si>
  <si>
    <t xml:space="preserve"> </t>
  </si>
  <si>
    <t>změna zůstatku na pol. 8115</t>
  </si>
  <si>
    <t>přijaté úvěry a půjčky 8123</t>
  </si>
  <si>
    <t xml:space="preserve">převod zůstatku z fondů </t>
  </si>
  <si>
    <t>splátky úvěrů a půjček pol.8124</t>
  </si>
  <si>
    <t>Operace zvl.charakt.-DPH 8901</t>
  </si>
  <si>
    <t>Financování celkem</t>
  </si>
  <si>
    <t>Financování  tř.8</t>
  </si>
  <si>
    <t>Částka</t>
  </si>
  <si>
    <t xml:space="preserve">První splátka </t>
  </si>
  <si>
    <t>Poslední splátka</t>
  </si>
  <si>
    <t>měsíční splátka</t>
  </si>
  <si>
    <t>Investiční úvěr 20 mil.Kč</t>
  </si>
  <si>
    <t>(vjezd do areálu TOMA)</t>
  </si>
  <si>
    <t>splátka jistiny v roce 2022</t>
  </si>
  <si>
    <t>splátka jistiny v roce 2023</t>
  </si>
  <si>
    <t>splátka jistiny v roce 2024</t>
  </si>
  <si>
    <t>splátka jistiny v roce 2025</t>
  </si>
  <si>
    <t>splátka jistiny v roce 2026</t>
  </si>
  <si>
    <t>splátka jistiny v roce 2027</t>
  </si>
  <si>
    <t>1M PRIBOR+0,28%</t>
  </si>
  <si>
    <t>Přehled dlouhodobých úvěrů</t>
  </si>
  <si>
    <t>RIZIKO růstu úrokových sazeb.</t>
  </si>
  <si>
    <t>Předb.skut.</t>
  </si>
  <si>
    <t>(údaje uvedeny v Kč)</t>
  </si>
  <si>
    <t>Příjmy (tř. 8)</t>
  </si>
  <si>
    <t>Financování (tř. 8)</t>
  </si>
  <si>
    <t>Výdaje (tř. 8)</t>
  </si>
  <si>
    <t>Krátkod. přijaté prostř. pol. 8113</t>
  </si>
  <si>
    <t xml:space="preserve">Uhrazené splátky krátk. p. 8114 </t>
  </si>
  <si>
    <t>rok 2023</t>
  </si>
  <si>
    <t>NR</t>
  </si>
  <si>
    <t>Investiční úvěr 30 mil.Kč</t>
  </si>
  <si>
    <t>FIXNÍ ÚROK 1,32%</t>
  </si>
  <si>
    <t>akce dle rozpočtu 2021</t>
  </si>
  <si>
    <t>Zpracoval: Ing. Jaroslav Dokoupil</t>
  </si>
  <si>
    <t>Střednědobý výhled města Otrokovice na léta 2023-2024</t>
  </si>
  <si>
    <t>rok 2024</t>
  </si>
  <si>
    <t xml:space="preserve">Povinnné měsíční splátky  ve výši 138 000,-Kč/měs. invest.úvěru 20 mil. na Vjezd do areálu TOMA = 1,656 mil.Kč/ročně  do r. 2027.  </t>
  </si>
  <si>
    <t xml:space="preserve">Splátky 30 mil. úvěru na Investice 2021, ve výši 500 000,-Kč/měs. =6 000 000,-Kč/rok až do 30.03.2026. </t>
  </si>
  <si>
    <t>Otrokovice 26.1.2022</t>
  </si>
  <si>
    <t>Revolvingový úvěr z r.2017 slouží na překrytí časového nesouladu proplácení dotac, poslední čerpání bylo 07/2020 .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</si>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</sst>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&quot;Kč&quot;"/>
  </numFmts>
  <fonts count="11">
    <font>
      <sz val="10"/>
      <name val="Arial"/>
      <family val="2"/>
    </font>
    <font>
      <b/>
      <sz val="14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4" fillId="0" borderId="3" xfId="0" applyNumberFormat="1" applyFont="1" applyBorder="1"/>
    <xf numFmtId="3" fontId="3" fillId="0" borderId="4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3" fontId="2" fillId="0" borderId="0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3" fillId="0" borderId="5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3" fontId="2" fillId="0" borderId="6" xfId="0" applyNumberFormat="1" applyFont="1" applyBorder="1"/>
    <xf numFmtId="3" fontId="2" fillId="0" borderId="0" xfId="0" applyNumberFormat="1" applyFont="1"/>
    <xf numFmtId="0" fontId="5" fillId="0" borderId="1" xfId="0" applyFont="1" applyBorder="1" applyAlignment="1">
      <alignment horizontal="center"/>
    </xf>
    <xf numFmtId="3" fontId="0" fillId="0" borderId="3" xfId="0" applyNumberFormat="1" applyFont="1" applyBorder="1"/>
    <xf numFmtId="0" fontId="5" fillId="0" borderId="1" xfId="0" applyNumberFormat="1" applyFont="1" applyBorder="1" applyAlignment="1">
      <alignment horizontal="center"/>
    </xf>
    <xf numFmtId="3" fontId="0" fillId="0" borderId="2" xfId="0" applyNumberFormat="1" applyFont="1" applyBorder="1"/>
    <xf numFmtId="3" fontId="6" fillId="0" borderId="4" xfId="0" applyNumberFormat="1" applyFont="1" applyBorder="1"/>
    <xf numFmtId="3" fontId="0" fillId="0" borderId="7" xfId="0" applyNumberFormat="1" applyFont="1" applyBorder="1"/>
    <xf numFmtId="3" fontId="7" fillId="0" borderId="8" xfId="0" applyNumberFormat="1" applyFont="1" applyFill="1" applyBorder="1"/>
    <xf numFmtId="3" fontId="6" fillId="0" borderId="4" xfId="0" applyNumberFormat="1" applyFont="1" applyBorder="1"/>
    <xf numFmtId="3" fontId="6" fillId="0" borderId="0" xfId="0" applyNumberFormat="1" applyFont="1" applyBorder="1"/>
    <xf numFmtId="3" fontId="5" fillId="0" borderId="9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5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7" fillId="0" borderId="12" xfId="0" applyFont="1" applyBorder="1"/>
    <xf numFmtId="0" fontId="7" fillId="0" borderId="13" xfId="0" applyFont="1" applyFill="1" applyBorder="1"/>
    <xf numFmtId="0" fontId="6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7" fillId="0" borderId="13" xfId="0" applyFont="1" applyBorder="1"/>
    <xf numFmtId="0" fontId="0" fillId="0" borderId="13" xfId="0" applyFont="1" applyBorder="1"/>
    <xf numFmtId="0" fontId="6" fillId="0" borderId="14" xfId="0" applyFont="1" applyBorder="1"/>
    <xf numFmtId="0" fontId="6" fillId="0" borderId="10" xfId="0" applyFont="1" applyBorder="1"/>
    <xf numFmtId="0" fontId="8" fillId="0" borderId="13" xfId="0" applyFont="1" applyBorder="1"/>
    <xf numFmtId="0" fontId="8" fillId="0" borderId="14" xfId="0" applyFont="1" applyBorder="1"/>
    <xf numFmtId="0" fontId="6" fillId="0" borderId="15" xfId="0" applyFont="1" applyBorder="1"/>
    <xf numFmtId="0" fontId="0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0" fillId="2" borderId="18" xfId="0" applyFont="1" applyFill="1" applyBorder="1"/>
    <xf numFmtId="14" fontId="5" fillId="2" borderId="18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9" xfId="0" applyFont="1" applyBorder="1"/>
    <xf numFmtId="0" fontId="2" fillId="0" borderId="20" xfId="0" applyFont="1" applyBorder="1"/>
    <xf numFmtId="4" fontId="2" fillId="0" borderId="20" xfId="0" applyNumberFormat="1" applyFont="1" applyBorder="1"/>
    <xf numFmtId="3" fontId="2" fillId="0" borderId="20" xfId="0" applyNumberFormat="1" applyFont="1" applyBorder="1"/>
    <xf numFmtId="3" fontId="0" fillId="0" borderId="8" xfId="0" applyNumberFormat="1" applyFont="1" applyFill="1" applyBorder="1"/>
    <xf numFmtId="0" fontId="0" fillId="0" borderId="21" xfId="0" applyFont="1" applyBorder="1"/>
    <xf numFmtId="3" fontId="2" fillId="0" borderId="22" xfId="0" applyNumberFormat="1" applyFont="1" applyBorder="1"/>
    <xf numFmtId="3" fontId="0" fillId="0" borderId="23" xfId="0" applyNumberFormat="1" applyFont="1" applyFill="1" applyBorder="1"/>
    <xf numFmtId="3" fontId="3" fillId="0" borderId="4" xfId="0" applyNumberFormat="1" applyFont="1" applyBorder="1"/>
    <xf numFmtId="0" fontId="0" fillId="0" borderId="0" xfId="0" applyFont="1" applyFill="1" applyBorder="1"/>
    <xf numFmtId="3" fontId="0" fillId="0" borderId="1" xfId="0" applyNumberFormat="1" applyFont="1" applyBorder="1"/>
    <xf numFmtId="0" fontId="10" fillId="0" borderId="0" xfId="0" applyFont="1"/>
    <xf numFmtId="165" fontId="0" fillId="0" borderId="0" xfId="0" applyNumberFormat="1"/>
    <xf numFmtId="0" fontId="5" fillId="0" borderId="0" xfId="0" applyFont="1" applyFill="1" applyBorder="1"/>
    <xf numFmtId="0" fontId="5" fillId="0" borderId="0" xfId="0" applyFont="1"/>
    <xf numFmtId="14" fontId="5" fillId="0" borderId="0" xfId="0" applyNumberFormat="1" applyFont="1"/>
    <xf numFmtId="165" fontId="5" fillId="0" borderId="0" xfId="0" applyNumberFormat="1" applyFont="1"/>
    <xf numFmtId="165" fontId="10" fillId="0" borderId="0" xfId="0" applyNumberFormat="1" applyFont="1"/>
    <xf numFmtId="0" fontId="9" fillId="0" borderId="24" xfId="0" applyFont="1" applyBorder="1"/>
    <xf numFmtId="0" fontId="0" fillId="0" borderId="24" xfId="0" applyFont="1" applyBorder="1"/>
    <xf numFmtId="0" fontId="0" fillId="0" borderId="24" xfId="0" applyBorder="1"/>
    <xf numFmtId="3" fontId="0" fillId="0" borderId="0" xfId="0" applyNumberFormat="1" applyFont="1" applyBorder="1"/>
    <xf numFmtId="3" fontId="0" fillId="3" borderId="2" xfId="0" applyNumberFormat="1" applyFont="1" applyFill="1" applyBorder="1"/>
    <xf numFmtId="3" fontId="0" fillId="3" borderId="3" xfId="0" applyNumberFormat="1" applyFont="1" applyFill="1" applyBorder="1"/>
    <xf numFmtId="3" fontId="7" fillId="3" borderId="3" xfId="0" applyNumberFormat="1" applyFont="1" applyFill="1" applyBorder="1"/>
    <xf numFmtId="0" fontId="7" fillId="0" borderId="0" xfId="0" applyFont="1" applyFill="1" applyBorder="1"/>
    <xf numFmtId="3" fontId="0" fillId="0" borderId="25" xfId="0" applyNumberFormat="1" applyFont="1" applyBorder="1"/>
    <xf numFmtId="3" fontId="0" fillId="0" borderId="26" xfId="0" applyNumberFormat="1" applyFont="1" applyBorder="1"/>
    <xf numFmtId="3" fontId="6" fillId="0" borderId="27" xfId="0" applyNumberFormat="1" applyFont="1" applyBorder="1"/>
    <xf numFmtId="0" fontId="0" fillId="0" borderId="0" xfId="0" applyBorder="1"/>
    <xf numFmtId="3" fontId="0" fillId="0" borderId="28" xfId="0" applyNumberFormat="1" applyFont="1" applyBorder="1"/>
    <xf numFmtId="3" fontId="6" fillId="0" borderId="27" xfId="0" applyNumberFormat="1" applyFont="1" applyBorder="1"/>
    <xf numFmtId="3" fontId="5" fillId="0" borderId="29" xfId="0" applyNumberFormat="1" applyFont="1" applyBorder="1"/>
    <xf numFmtId="3" fontId="7" fillId="0" borderId="26" xfId="0" applyNumberFormat="1" applyFont="1" applyBorder="1"/>
    <xf numFmtId="3" fontId="7" fillId="0" borderId="27" xfId="0" applyNumberFormat="1" applyFont="1" applyBorder="1"/>
    <xf numFmtId="0" fontId="0" fillId="0" borderId="30" xfId="0" applyFont="1" applyBorder="1" applyAlignment="1">
      <alignment horizontal="center"/>
    </xf>
    <xf numFmtId="3" fontId="2" fillId="0" borderId="31" xfId="0" applyNumberFormat="1" applyFont="1" applyBorder="1"/>
    <xf numFmtId="3" fontId="2" fillId="0" borderId="30" xfId="0" applyNumberFormat="1" applyFont="1" applyBorder="1"/>
    <xf numFmtId="4" fontId="3" fillId="0" borderId="31" xfId="0" applyNumberFormat="1" applyFont="1" applyBorder="1"/>
    <xf numFmtId="4" fontId="0" fillId="0" borderId="31" xfId="0" applyNumberFormat="1" applyFont="1" applyBorder="1"/>
    <xf numFmtId="4" fontId="0" fillId="0" borderId="32" xfId="0" applyNumberFormat="1" applyFont="1" applyBorder="1"/>
    <xf numFmtId="0" fontId="0" fillId="0" borderId="33" xfId="0" applyFont="1" applyBorder="1"/>
    <xf numFmtId="3" fontId="2" fillId="0" borderId="34" xfId="0" applyNumberFormat="1" applyFont="1" applyBorder="1"/>
    <xf numFmtId="3" fontId="0" fillId="0" borderId="35" xfId="0" applyNumberFormat="1" applyFont="1" applyBorder="1"/>
    <xf numFmtId="0" fontId="5" fillId="2" borderId="10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3" fontId="2" fillId="2" borderId="1" xfId="0" applyNumberFormat="1" applyFont="1" applyFill="1" applyBorder="1"/>
    <xf numFmtId="4" fontId="0" fillId="2" borderId="30" xfId="0" applyNumberFormat="1" applyFont="1" applyFill="1" applyBorder="1"/>
    <xf numFmtId="3" fontId="0" fillId="0" borderId="22" xfId="20" applyNumberFormat="1" applyFont="1" applyBorder="1"/>
    <xf numFmtId="3" fontId="0" fillId="0" borderId="36" xfId="0" applyNumberFormat="1" applyFont="1" applyBorder="1"/>
    <xf numFmtId="3" fontId="0" fillId="0" borderId="35" xfId="20" applyNumberFormat="1" applyFont="1" applyBorder="1"/>
    <xf numFmtId="3" fontId="0" fillId="0" borderId="37" xfId="0" applyNumberFormat="1" applyFont="1" applyFill="1" applyBorder="1"/>
    <xf numFmtId="3" fontId="2" fillId="0" borderId="38" xfId="0" applyNumberFormat="1" applyFont="1" applyBorder="1"/>
    <xf numFmtId="3" fontId="2" fillId="0" borderId="39" xfId="0" applyNumberFormat="1" applyFont="1" applyBorder="1"/>
    <xf numFmtId="3" fontId="2" fillId="2" borderId="20" xfId="0" applyNumberFormat="1" applyFont="1" applyFill="1" applyBorder="1"/>
    <xf numFmtId="3" fontId="0" fillId="2" borderId="20" xfId="0" applyNumberFormat="1" applyFont="1" applyFill="1" applyBorder="1"/>
    <xf numFmtId="3" fontId="0" fillId="2" borderId="20" xfId="20" applyNumberFormat="1" applyFont="1" applyFill="1" applyBorder="1"/>
    <xf numFmtId="3" fontId="0" fillId="2" borderId="32" xfId="0" applyNumberFormat="1" applyFont="1" applyFill="1" applyBorder="1"/>
    <xf numFmtId="0" fontId="5" fillId="2" borderId="19" xfId="0" applyFont="1" applyFill="1" applyBorder="1"/>
    <xf numFmtId="3" fontId="7" fillId="3" borderId="8" xfId="0" applyNumberFormat="1" applyFont="1" applyFill="1" applyBorder="1"/>
    <xf numFmtId="3" fontId="0" fillId="0" borderId="23" xfId="20" applyNumberFormat="1" applyFont="1" applyBorder="1"/>
    <xf numFmtId="4" fontId="0" fillId="3" borderId="3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12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 topLeftCell="A1">
      <pane ySplit="4" topLeftCell="A32" activePane="bottomLeft" state="frozen"/>
      <selection pane="bottomLeft" activeCell="G36" sqref="G36"/>
    </sheetView>
  </sheetViews>
  <sheetFormatPr defaultColWidth="9.140625" defaultRowHeight="12.75"/>
  <cols>
    <col min="1" max="1" width="28.28125" style="0" customWidth="1"/>
    <col min="2" max="2" width="0.2890625" style="0" hidden="1" customWidth="1"/>
    <col min="3" max="3" width="12.8515625" style="0" customWidth="1"/>
    <col min="4" max="4" width="13.7109375" style="0" bestFit="1" customWidth="1"/>
    <col min="5" max="7" width="11.28125" style="0" customWidth="1"/>
    <col min="8" max="8" width="11.00390625" style="0" customWidth="1"/>
    <col min="9" max="9" width="9.57421875" style="0" customWidth="1"/>
    <col min="10" max="10" width="10.421875" style="0" customWidth="1"/>
    <col min="11" max="11" width="11.7109375" style="0" customWidth="1"/>
  </cols>
  <sheetData>
    <row r="1" spans="1:11" ht="18">
      <c r="A1" s="1" t="s">
        <v>57</v>
      </c>
      <c r="B1" s="3"/>
      <c r="C1" s="3"/>
      <c r="D1" s="3"/>
      <c r="E1" s="3"/>
      <c r="F1" s="3"/>
      <c r="G1" s="120" t="s">
        <v>63</v>
      </c>
      <c r="H1" s="120"/>
      <c r="I1" s="3"/>
      <c r="J1" s="119"/>
      <c r="K1" s="53" t="s">
        <v>21</v>
      </c>
    </row>
    <row r="2" spans="1:11" ht="12" customHeight="1" thickBot="1">
      <c r="A2" s="3"/>
      <c r="B2" s="3"/>
      <c r="C2" s="2" t="s">
        <v>19</v>
      </c>
      <c r="D2" s="3"/>
      <c r="E2" s="3"/>
      <c r="F2" s="3"/>
      <c r="G2" s="3"/>
      <c r="H2" s="3"/>
      <c r="I2" s="3"/>
      <c r="J2" s="3"/>
      <c r="K2" s="3"/>
    </row>
    <row r="3" spans="1:8" ht="14.45" customHeight="1">
      <c r="A3" s="47" t="s">
        <v>21</v>
      </c>
      <c r="B3" s="48" t="s">
        <v>0</v>
      </c>
      <c r="C3" s="48" t="s">
        <v>14</v>
      </c>
      <c r="D3" s="48" t="s">
        <v>14</v>
      </c>
      <c r="E3" s="48" t="s">
        <v>44</v>
      </c>
      <c r="F3" s="48" t="s">
        <v>52</v>
      </c>
      <c r="G3" s="48" t="s">
        <v>1</v>
      </c>
      <c r="H3" s="48" t="s">
        <v>1</v>
      </c>
    </row>
    <row r="4" spans="1:8" ht="13.5" customHeight="1" thickBot="1">
      <c r="A4" s="49"/>
      <c r="B4" s="50">
        <v>40543</v>
      </c>
      <c r="C4" s="52">
        <v>2019</v>
      </c>
      <c r="D4" s="52">
        <v>2020</v>
      </c>
      <c r="E4" s="51" t="s">
        <v>20</v>
      </c>
      <c r="F4" s="51">
        <v>2022</v>
      </c>
      <c r="G4" s="51" t="s">
        <v>51</v>
      </c>
      <c r="H4" s="51" t="s">
        <v>58</v>
      </c>
    </row>
    <row r="5" spans="1:8" ht="14.45" customHeight="1" thickBot="1">
      <c r="A5" s="32" t="s">
        <v>2</v>
      </c>
      <c r="B5" s="4"/>
      <c r="C5" s="21" t="s">
        <v>21</v>
      </c>
      <c r="D5" s="21"/>
      <c r="E5" s="19" t="s">
        <v>21</v>
      </c>
      <c r="F5" s="19"/>
      <c r="G5" s="31" t="s">
        <v>21</v>
      </c>
      <c r="H5" s="89" t="s">
        <v>21</v>
      </c>
    </row>
    <row r="6" spans="1:8" ht="13.5" thickBot="1">
      <c r="A6" s="33" t="s">
        <v>3</v>
      </c>
      <c r="B6" s="5">
        <v>206419.37</v>
      </c>
      <c r="C6" s="76">
        <v>321283</v>
      </c>
      <c r="D6" s="118">
        <v>325484.8</v>
      </c>
      <c r="E6" s="118">
        <v>337902</v>
      </c>
      <c r="F6" s="118">
        <v>346031</v>
      </c>
      <c r="G6" s="22">
        <f>F6*1.03</f>
        <v>356411.93</v>
      </c>
      <c r="H6" s="80">
        <f>G6*1.05</f>
        <v>374232.52650000004</v>
      </c>
    </row>
    <row r="7" spans="1:8" ht="15" customHeight="1" thickBot="1">
      <c r="A7" s="34" t="s">
        <v>4</v>
      </c>
      <c r="B7" s="6">
        <v>42795.8</v>
      </c>
      <c r="C7" s="77">
        <v>41972</v>
      </c>
      <c r="D7" s="117">
        <v>54306.83</v>
      </c>
      <c r="E7" s="117">
        <v>46286.34</v>
      </c>
      <c r="F7" s="117">
        <v>45674.09</v>
      </c>
      <c r="G7" s="22">
        <f aca="true" t="shared" si="0" ref="G7:G8">F7*1.03</f>
        <v>47044.312699999995</v>
      </c>
      <c r="H7" s="81">
        <f aca="true" t="shared" si="1" ref="H7:H10">G7*1.025</f>
        <v>48220.42051749999</v>
      </c>
    </row>
    <row r="8" spans="1:8" ht="12.75">
      <c r="A8" s="34" t="s">
        <v>5</v>
      </c>
      <c r="B8" s="6">
        <v>19912.74</v>
      </c>
      <c r="C8" s="77">
        <v>238.64</v>
      </c>
      <c r="D8" s="116">
        <v>91.18</v>
      </c>
      <c r="E8" s="117">
        <v>3796.29</v>
      </c>
      <c r="F8" s="117">
        <v>19035.33</v>
      </c>
      <c r="G8" s="22">
        <f t="shared" si="0"/>
        <v>19606.389900000002</v>
      </c>
      <c r="H8" s="81">
        <f t="shared" si="1"/>
        <v>20096.5496475</v>
      </c>
    </row>
    <row r="9" spans="1:8" ht="12.75">
      <c r="A9" s="34" t="s">
        <v>6</v>
      </c>
      <c r="B9" s="6">
        <v>159729</v>
      </c>
      <c r="C9" s="77">
        <v>220858.85</v>
      </c>
      <c r="D9" s="117">
        <v>138052.48</v>
      </c>
      <c r="E9" s="117">
        <v>101488.28</v>
      </c>
      <c r="F9" s="117">
        <v>74325.58</v>
      </c>
      <c r="G9" s="20">
        <f>G10+G11</f>
        <v>65522.375</v>
      </c>
      <c r="H9" s="81">
        <f t="shared" si="1"/>
        <v>67160.434375</v>
      </c>
    </row>
    <row r="10" spans="1:8" ht="12.75">
      <c r="A10" s="35" t="s">
        <v>15</v>
      </c>
      <c r="B10" s="7">
        <v>125419.72</v>
      </c>
      <c r="C10" s="78">
        <v>83929</v>
      </c>
      <c r="D10" s="114">
        <v>114338</v>
      </c>
      <c r="E10" s="25">
        <v>40560</v>
      </c>
      <c r="F10" s="25">
        <v>41685.58</v>
      </c>
      <c r="G10" s="20">
        <f>E10*1.025</f>
        <v>41574</v>
      </c>
      <c r="H10" s="81">
        <f t="shared" si="1"/>
        <v>42613.35</v>
      </c>
    </row>
    <row r="11" spans="1:8" ht="12.75">
      <c r="A11" s="36" t="s">
        <v>16</v>
      </c>
      <c r="B11" s="7">
        <f>B9-B10</f>
        <v>34309.28</v>
      </c>
      <c r="C11" s="78">
        <v>136930</v>
      </c>
      <c r="D11" s="78">
        <v>23715</v>
      </c>
      <c r="E11" s="29">
        <v>6535</v>
      </c>
      <c r="F11" s="29">
        <v>32640</v>
      </c>
      <c r="G11" s="20">
        <f>E11*1.025+17250</f>
        <v>23948.375</v>
      </c>
      <c r="H11" s="81">
        <f>G11*1.025+84500</f>
        <v>109047.084375</v>
      </c>
    </row>
    <row r="12" spans="1:8" ht="13.5" thickBot="1">
      <c r="A12" s="37" t="s">
        <v>7</v>
      </c>
      <c r="B12" s="8">
        <f aca="true" t="shared" si="2" ref="B12">SUM(B6:B9)</f>
        <v>428856.91</v>
      </c>
      <c r="C12" s="23">
        <f aca="true" t="shared" si="3" ref="C12">SUM(C6:C9)</f>
        <v>584352.49</v>
      </c>
      <c r="D12" s="23">
        <f>SUM(D6:D9)</f>
        <v>517935.29000000004</v>
      </c>
      <c r="E12" s="23">
        <f aca="true" t="shared" si="4" ref="E12:H12">SUM(E6:E9)</f>
        <v>489472.9099999999</v>
      </c>
      <c r="F12" s="23">
        <f t="shared" si="4"/>
        <v>485066</v>
      </c>
      <c r="G12" s="23">
        <f t="shared" si="4"/>
        <v>488585.0076</v>
      </c>
      <c r="H12" s="82">
        <f t="shared" si="4"/>
        <v>509709.93104</v>
      </c>
    </row>
    <row r="13" spans="1:8" ht="13.5" thickBot="1">
      <c r="A13" s="38"/>
      <c r="B13" s="9"/>
      <c r="C13" s="75"/>
      <c r="D13" s="75"/>
      <c r="E13" s="11"/>
      <c r="F13" s="11"/>
      <c r="G13" s="11"/>
      <c r="H13" s="90"/>
    </row>
    <row r="14" spans="1:11" ht="13.5" thickBot="1">
      <c r="A14" s="32" t="s">
        <v>8</v>
      </c>
      <c r="B14" s="4"/>
      <c r="C14" s="64"/>
      <c r="D14" s="64"/>
      <c r="E14" s="12"/>
      <c r="F14" s="12"/>
      <c r="G14" s="12"/>
      <c r="H14" s="91"/>
      <c r="K14" s="83"/>
    </row>
    <row r="15" spans="1:8" ht="12.75">
      <c r="A15" s="39" t="s">
        <v>9</v>
      </c>
      <c r="B15" s="5">
        <v>324554.27</v>
      </c>
      <c r="C15" s="24">
        <v>378618</v>
      </c>
      <c r="D15" s="118">
        <v>377873</v>
      </c>
      <c r="E15" s="118">
        <v>409072.37</v>
      </c>
      <c r="F15" s="118">
        <v>399250.45</v>
      </c>
      <c r="G15" s="22">
        <v>360000</v>
      </c>
      <c r="H15" s="80">
        <f aca="true" t="shared" si="5" ref="H15:H16">G15*1.025</f>
        <v>368999.99999999994</v>
      </c>
    </row>
    <row r="16" spans="1:8" ht="12.75">
      <c r="A16" s="40" t="s">
        <v>10</v>
      </c>
      <c r="B16" s="7">
        <v>22393.75</v>
      </c>
      <c r="C16" s="25">
        <v>41883.35</v>
      </c>
      <c r="D16" s="25">
        <v>50152</v>
      </c>
      <c r="E16" s="25">
        <v>51446.14</v>
      </c>
      <c r="F16" s="25">
        <v>57447.37</v>
      </c>
      <c r="G16" s="20">
        <v>60000</v>
      </c>
      <c r="H16" s="81">
        <f t="shared" si="5"/>
        <v>61499.99999999999</v>
      </c>
    </row>
    <row r="17" spans="1:8" ht="15.75" customHeight="1" thickBot="1">
      <c r="A17" s="41" t="s">
        <v>11</v>
      </c>
      <c r="B17" s="13">
        <v>69056.68</v>
      </c>
      <c r="C17" s="25">
        <v>209176.52</v>
      </c>
      <c r="D17" s="117">
        <v>95063.25</v>
      </c>
      <c r="E17" s="117">
        <v>107753.06</v>
      </c>
      <c r="F17" s="117">
        <v>98465</v>
      </c>
      <c r="G17" s="20">
        <f>80000+40000</f>
        <v>120000</v>
      </c>
      <c r="H17" s="84">
        <f>60000+80000</f>
        <v>140000</v>
      </c>
    </row>
    <row r="18" spans="1:8" ht="15.75" customHeight="1" thickBot="1">
      <c r="A18" s="42" t="s">
        <v>12</v>
      </c>
      <c r="B18" s="14">
        <f aca="true" t="shared" si="6" ref="B18:H18">B15+B17</f>
        <v>393610.95</v>
      </c>
      <c r="C18" s="26">
        <f aca="true" t="shared" si="7" ref="C18:D18">C15+C17</f>
        <v>587794.52</v>
      </c>
      <c r="D18" s="26">
        <f t="shared" si="7"/>
        <v>472936.25</v>
      </c>
      <c r="E18" s="26">
        <f t="shared" si="6"/>
        <v>516825.43</v>
      </c>
      <c r="F18" s="26">
        <f t="shared" si="6"/>
        <v>497715.45</v>
      </c>
      <c r="G18" s="26">
        <f aca="true" t="shared" si="8" ref="G18">G15+G17</f>
        <v>480000</v>
      </c>
      <c r="H18" s="85">
        <f t="shared" si="6"/>
        <v>508999.99999999994</v>
      </c>
    </row>
    <row r="19" spans="1:8" ht="8.1" customHeight="1" thickBot="1">
      <c r="A19" s="38"/>
      <c r="B19" s="15"/>
      <c r="C19" s="27"/>
      <c r="D19" s="27"/>
      <c r="E19" s="27"/>
      <c r="F19" s="27"/>
      <c r="G19" s="16"/>
      <c r="H19" s="92"/>
    </row>
    <row r="20" spans="1:8" ht="12.75">
      <c r="A20" s="43" t="s">
        <v>13</v>
      </c>
      <c r="B20" s="17">
        <f aca="true" t="shared" si="9" ref="B20:H20">B12-B18</f>
        <v>35245.95999999996</v>
      </c>
      <c r="C20" s="28">
        <f aca="true" t="shared" si="10" ref="C20:D20">C12-C18</f>
        <v>-3442.030000000028</v>
      </c>
      <c r="D20" s="28">
        <f t="shared" si="10"/>
        <v>44999.04000000004</v>
      </c>
      <c r="E20" s="28">
        <f t="shared" si="9"/>
        <v>-27352.520000000077</v>
      </c>
      <c r="F20" s="28">
        <f t="shared" si="9"/>
        <v>-12649.450000000012</v>
      </c>
      <c r="G20" s="28">
        <f aca="true" t="shared" si="11" ref="G20">G12-G18</f>
        <v>8585.007600000012</v>
      </c>
      <c r="H20" s="86">
        <f t="shared" si="9"/>
        <v>709.931040000054</v>
      </c>
    </row>
    <row r="21" spans="1:8" ht="12.75">
      <c r="A21" s="44" t="s">
        <v>17</v>
      </c>
      <c r="B21" s="6"/>
      <c r="C21" s="29">
        <f aca="true" t="shared" si="12" ref="C21:H21">C6+C7+C10-C15</f>
        <v>68566</v>
      </c>
      <c r="D21" s="29">
        <f t="shared" si="12"/>
        <v>116256.63</v>
      </c>
      <c r="E21" s="29">
        <f t="shared" si="12"/>
        <v>15675.969999999972</v>
      </c>
      <c r="F21" s="29">
        <f t="shared" si="12"/>
        <v>34140.21999999997</v>
      </c>
      <c r="G21" s="29">
        <f aca="true" t="shared" si="13" ref="G21">G6+G7+G10-G15</f>
        <v>85030.2427</v>
      </c>
      <c r="H21" s="87">
        <f t="shared" si="12"/>
        <v>96066.29701750004</v>
      </c>
    </row>
    <row r="22" spans="1:8" ht="13.5" thickBot="1">
      <c r="A22" s="45" t="s">
        <v>18</v>
      </c>
      <c r="B22" s="13"/>
      <c r="C22" s="30">
        <f aca="true" t="shared" si="14" ref="C22:D22">C8+C11-C17</f>
        <v>-72007.87999999998</v>
      </c>
      <c r="D22" s="30">
        <f t="shared" si="14"/>
        <v>-71257.07</v>
      </c>
      <c r="E22" s="30">
        <f aca="true" t="shared" si="15" ref="E22:H22">E8+E11-E17</f>
        <v>-97421.76999999999</v>
      </c>
      <c r="F22" s="30">
        <f t="shared" si="15"/>
        <v>-46789.67</v>
      </c>
      <c r="G22" s="30">
        <f aca="true" t="shared" si="16" ref="G22">G8+G11-G17</f>
        <v>-76445.23509999999</v>
      </c>
      <c r="H22" s="88">
        <f t="shared" si="15"/>
        <v>-10856.365977499998</v>
      </c>
    </row>
    <row r="23" spans="1:8" ht="8.1" customHeight="1" thickBot="1">
      <c r="A23" s="46"/>
      <c r="B23" s="11"/>
      <c r="C23" s="10"/>
      <c r="D23" s="10"/>
      <c r="E23" s="10"/>
      <c r="F23" s="10"/>
      <c r="G23" s="11"/>
      <c r="H23" s="93"/>
    </row>
    <row r="24" spans="1:8" ht="13.5" thickBot="1">
      <c r="A24" s="54" t="s">
        <v>47</v>
      </c>
      <c r="B24" s="55"/>
      <c r="C24" s="56"/>
      <c r="D24" s="56"/>
      <c r="E24" s="56"/>
      <c r="F24" s="56"/>
      <c r="G24" s="57"/>
      <c r="H24" s="94"/>
    </row>
    <row r="25" spans="1:8" ht="13.5" thickBot="1">
      <c r="A25" s="98" t="s">
        <v>46</v>
      </c>
      <c r="B25" s="99"/>
      <c r="C25" s="100"/>
      <c r="D25" s="100"/>
      <c r="E25" s="100"/>
      <c r="F25" s="100"/>
      <c r="G25" s="101"/>
      <c r="H25" s="102"/>
    </row>
    <row r="26" spans="1:8" ht="12.75">
      <c r="A26" s="39" t="s">
        <v>22</v>
      </c>
      <c r="B26" s="5">
        <v>3820.16</v>
      </c>
      <c r="C26" s="24">
        <v>10070.58</v>
      </c>
      <c r="D26" s="24">
        <v>-14050</v>
      </c>
      <c r="E26" s="24">
        <v>-151</v>
      </c>
      <c r="F26" s="24">
        <v>20305.45</v>
      </c>
      <c r="G26" s="22">
        <v>2069</v>
      </c>
      <c r="H26" s="80">
        <v>1656</v>
      </c>
    </row>
    <row r="27" spans="1:8" ht="12.75">
      <c r="A27" s="95" t="s">
        <v>49</v>
      </c>
      <c r="B27" s="96"/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81">
        <v>0</v>
      </c>
    </row>
    <row r="28" spans="1:8" ht="12.75">
      <c r="A28" s="41" t="s">
        <v>23</v>
      </c>
      <c r="B28" s="6">
        <v>25985.6</v>
      </c>
      <c r="C28" s="58">
        <v>0</v>
      </c>
      <c r="D28" s="58"/>
      <c r="E28" s="58">
        <v>30000</v>
      </c>
      <c r="F28" s="58">
        <v>0</v>
      </c>
      <c r="G28" s="58">
        <v>0</v>
      </c>
      <c r="H28" s="81">
        <v>0</v>
      </c>
    </row>
    <row r="29" spans="1:8" ht="13.5" thickBot="1">
      <c r="A29" s="59" t="s">
        <v>24</v>
      </c>
      <c r="B29" s="60">
        <v>0</v>
      </c>
      <c r="C29" s="103">
        <v>0</v>
      </c>
      <c r="D29" s="115"/>
      <c r="E29" s="61">
        <v>0</v>
      </c>
      <c r="F29" s="61">
        <v>0</v>
      </c>
      <c r="G29" s="61">
        <v>0</v>
      </c>
      <c r="H29" s="104">
        <v>0</v>
      </c>
    </row>
    <row r="30" spans="1:8" ht="13.5" thickBot="1">
      <c r="A30" s="113" t="s">
        <v>48</v>
      </c>
      <c r="B30" s="109"/>
      <c r="C30" s="111"/>
      <c r="D30" s="111"/>
      <c r="E30" s="110"/>
      <c r="F30" s="110"/>
      <c r="G30" s="110"/>
      <c r="H30" s="112"/>
    </row>
    <row r="31" spans="1:8" ht="12.75">
      <c r="A31" s="95" t="s">
        <v>50</v>
      </c>
      <c r="B31" s="107"/>
      <c r="C31" s="105"/>
      <c r="D31" s="106">
        <v>24000</v>
      </c>
      <c r="E31" s="106">
        <v>0</v>
      </c>
      <c r="F31" s="106">
        <v>0</v>
      </c>
      <c r="G31" s="106">
        <v>0</v>
      </c>
      <c r="H31" s="84">
        <v>0</v>
      </c>
    </row>
    <row r="32" spans="1:8" ht="12.75">
      <c r="A32" s="41" t="s">
        <v>25</v>
      </c>
      <c r="B32" s="108">
        <v>-65000</v>
      </c>
      <c r="C32" s="58">
        <v>-6614.68</v>
      </c>
      <c r="D32" s="61">
        <v>-6615</v>
      </c>
      <c r="E32" s="61">
        <v>-3569</v>
      </c>
      <c r="F32" s="61">
        <v>-7656</v>
      </c>
      <c r="G32" s="61">
        <v>-7656</v>
      </c>
      <c r="H32" s="81">
        <v>-7656</v>
      </c>
    </row>
    <row r="33" spans="1:8" ht="12.75">
      <c r="A33" s="59" t="s">
        <v>26</v>
      </c>
      <c r="B33" s="60"/>
      <c r="C33" s="61">
        <v>0</v>
      </c>
      <c r="D33" s="61"/>
      <c r="E33" s="61">
        <v>993.34</v>
      </c>
      <c r="F33" s="61">
        <v>0</v>
      </c>
      <c r="G33" s="61">
        <v>0</v>
      </c>
      <c r="H33" s="81">
        <v>0</v>
      </c>
    </row>
    <row r="34" spans="1:8" ht="13.5" thickBot="1">
      <c r="A34" s="42" t="s">
        <v>27</v>
      </c>
      <c r="B34" s="62">
        <f>SUM(B26:B32)</f>
        <v>-35194.240000000005</v>
      </c>
      <c r="C34" s="26">
        <f aca="true" t="shared" si="17" ref="C34:D34">SUM(C26:C33)</f>
        <v>3455.8999999999996</v>
      </c>
      <c r="D34" s="26">
        <f t="shared" si="17"/>
        <v>3335</v>
      </c>
      <c r="E34" s="26">
        <f>E20</f>
        <v>-27352.520000000077</v>
      </c>
      <c r="F34" s="26">
        <f>F26+F32</f>
        <v>12649.45</v>
      </c>
      <c r="G34" s="26">
        <f aca="true" t="shared" si="18" ref="G34:H34">SUM(G26:G33)</f>
        <v>-5587</v>
      </c>
      <c r="H34" s="85">
        <f t="shared" si="18"/>
        <v>-6000</v>
      </c>
    </row>
    <row r="35" spans="1:11" ht="12.75">
      <c r="A35" s="3"/>
      <c r="B35" s="3"/>
      <c r="C35" s="18"/>
      <c r="D35" s="18"/>
      <c r="E35" s="18"/>
      <c r="F35" s="18"/>
      <c r="G35" s="18"/>
      <c r="H35" s="18"/>
      <c r="I35" s="18"/>
      <c r="J35" s="18"/>
      <c r="K35" s="18"/>
    </row>
    <row r="36" spans="1:8" s="68" customFormat="1" ht="12.75">
      <c r="A36" s="67" t="s">
        <v>42</v>
      </c>
      <c r="D36" s="68" t="s">
        <v>29</v>
      </c>
      <c r="F36" s="68" t="s">
        <v>30</v>
      </c>
      <c r="H36" s="68" t="s">
        <v>31</v>
      </c>
    </row>
    <row r="37" ht="12.75">
      <c r="A37" s="79" t="s">
        <v>45</v>
      </c>
    </row>
    <row r="38" ht="12.75">
      <c r="A38" s="63"/>
    </row>
    <row r="39" spans="1:8" s="68" customFormat="1" ht="12.75">
      <c r="A39"/>
      <c r="B39"/>
      <c r="C39"/>
      <c r="D39"/>
      <c r="E39"/>
      <c r="F39"/>
      <c r="G39"/>
      <c r="H39"/>
    </row>
    <row r="40" spans="1:8" ht="12.75">
      <c r="A40" s="68" t="s">
        <v>33</v>
      </c>
      <c r="B40" s="68"/>
      <c r="C40" s="65" t="s">
        <v>41</v>
      </c>
      <c r="D40" s="70">
        <v>20000000</v>
      </c>
      <c r="E40" s="68"/>
      <c r="F40" s="69">
        <v>42035</v>
      </c>
      <c r="G40" s="68"/>
      <c r="H40" s="69">
        <v>46418</v>
      </c>
    </row>
    <row r="41" spans="1:4" ht="12.75">
      <c r="A41" s="65" t="s">
        <v>34</v>
      </c>
      <c r="C41" s="65" t="s">
        <v>32</v>
      </c>
      <c r="D41" s="71">
        <v>138000</v>
      </c>
    </row>
    <row r="42" spans="1:8" s="68" customFormat="1" ht="12.75">
      <c r="A42" s="2" t="s">
        <v>35</v>
      </c>
      <c r="B42"/>
      <c r="C42"/>
      <c r="D42" s="66">
        <v>1656000</v>
      </c>
      <c r="E42"/>
      <c r="F42"/>
      <c r="G42"/>
      <c r="H42"/>
    </row>
    <row r="43" spans="1:4" ht="12.75">
      <c r="A43" s="2" t="s">
        <v>36</v>
      </c>
      <c r="D43" s="66">
        <v>1656000</v>
      </c>
    </row>
    <row r="44" spans="1:4" ht="12.75">
      <c r="A44" s="2" t="s">
        <v>37</v>
      </c>
      <c r="D44" s="66">
        <v>1656000</v>
      </c>
    </row>
    <row r="45" spans="1:4" ht="12.75">
      <c r="A45" s="2" t="s">
        <v>38</v>
      </c>
      <c r="D45" s="66">
        <v>1656000</v>
      </c>
    </row>
    <row r="46" spans="1:4" ht="12.75">
      <c r="A46" s="2" t="s">
        <v>39</v>
      </c>
      <c r="D46" s="66">
        <v>1656000</v>
      </c>
    </row>
    <row r="47" spans="1:4" ht="12.75">
      <c r="A47" s="2" t="s">
        <v>40</v>
      </c>
      <c r="D47" s="66">
        <v>138000</v>
      </c>
    </row>
    <row r="49" spans="1:8" ht="12.75">
      <c r="A49" s="68" t="s">
        <v>53</v>
      </c>
      <c r="B49" s="68"/>
      <c r="C49" s="65" t="s">
        <v>54</v>
      </c>
      <c r="D49" s="70">
        <v>30000000</v>
      </c>
      <c r="E49" s="68"/>
      <c r="F49" s="69">
        <v>44256</v>
      </c>
      <c r="G49" s="68"/>
      <c r="H49" s="69">
        <v>46295</v>
      </c>
    </row>
    <row r="50" spans="1:4" ht="12.75">
      <c r="A50" s="65" t="s">
        <v>55</v>
      </c>
      <c r="C50" s="65" t="s">
        <v>32</v>
      </c>
      <c r="D50" s="71">
        <v>500000</v>
      </c>
    </row>
    <row r="51" spans="1:8" s="68" customFormat="1" ht="12.75">
      <c r="A51" s="2" t="s">
        <v>35</v>
      </c>
      <c r="B51"/>
      <c r="C51"/>
      <c r="D51" s="66">
        <v>6000000</v>
      </c>
      <c r="E51"/>
      <c r="F51"/>
      <c r="G51"/>
      <c r="H51"/>
    </row>
    <row r="52" spans="1:4" ht="12.75">
      <c r="A52" s="2" t="s">
        <v>36</v>
      </c>
      <c r="D52" s="66">
        <v>6000000</v>
      </c>
    </row>
    <row r="53" spans="1:4" ht="12.75">
      <c r="A53" s="2" t="s">
        <v>37</v>
      </c>
      <c r="D53" s="66">
        <v>6000000</v>
      </c>
    </row>
    <row r="54" spans="1:4" ht="12.75">
      <c r="A54" s="2" t="s">
        <v>38</v>
      </c>
      <c r="D54" s="66">
        <v>6000000</v>
      </c>
    </row>
    <row r="55" spans="1:4" ht="12.75">
      <c r="A55" s="2" t="s">
        <v>39</v>
      </c>
      <c r="D55" s="66">
        <v>4500000</v>
      </c>
    </row>
    <row r="58" spans="1:8" ht="12.75">
      <c r="A58" s="72" t="s">
        <v>28</v>
      </c>
      <c r="B58" s="73"/>
      <c r="C58" s="73"/>
      <c r="D58" s="73"/>
      <c r="E58" s="74"/>
      <c r="F58" s="74"/>
      <c r="G58" s="74"/>
      <c r="H58" s="74"/>
    </row>
    <row r="59" spans="1:8" s="68" customFormat="1" ht="12.75">
      <c r="A59" s="2" t="s">
        <v>59</v>
      </c>
      <c r="B59" s="2"/>
      <c r="C59" s="2"/>
      <c r="D59" s="2"/>
      <c r="E59"/>
      <c r="F59"/>
      <c r="G59"/>
      <c r="H59"/>
    </row>
    <row r="60" spans="1:4" ht="13.15" customHeight="1">
      <c r="A60" s="2" t="s">
        <v>60</v>
      </c>
      <c r="B60" s="2"/>
      <c r="C60" s="2"/>
      <c r="D60" s="2"/>
    </row>
    <row r="61" spans="1:10" s="74" customFormat="1" ht="12.75">
      <c r="A61" s="2" t="s">
        <v>62</v>
      </c>
      <c r="B61"/>
      <c r="C61"/>
      <c r="D61"/>
      <c r="E61"/>
      <c r="F61"/>
      <c r="G61"/>
      <c r="H61"/>
      <c r="I61" s="83"/>
      <c r="J61" s="83"/>
    </row>
    <row r="62" spans="1:9" ht="12.75">
      <c r="A62" s="2" t="s">
        <v>43</v>
      </c>
      <c r="B62" s="2"/>
      <c r="C62" s="2"/>
      <c r="D62" s="2"/>
      <c r="I62" s="83"/>
    </row>
    <row r="64" spans="1:4" ht="12.75">
      <c r="A64" s="2" t="s">
        <v>61</v>
      </c>
      <c r="D64" s="2" t="s">
        <v>56</v>
      </c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11" ht="12.75">
      <c r="E68" s="2"/>
      <c r="F68" s="2"/>
      <c r="G68" s="2"/>
      <c r="H68" s="2"/>
      <c r="I68" s="2"/>
      <c r="J68" s="2"/>
      <c r="K68" s="2"/>
    </row>
    <row r="69" spans="5:11" ht="12.75">
      <c r="E69" s="2"/>
      <c r="F69" s="2"/>
      <c r="G69" s="2"/>
      <c r="H69" s="2"/>
      <c r="I69" s="2"/>
      <c r="J69" s="2"/>
      <c r="K69" s="2"/>
    </row>
    <row r="70" spans="1:11" ht="12.75">
      <c r="A70" s="2"/>
      <c r="B70" s="3"/>
      <c r="C70" s="3"/>
      <c r="D70" s="3"/>
      <c r="E70" s="3"/>
      <c r="F70" s="3"/>
      <c r="G70" s="3"/>
      <c r="H70" s="3"/>
      <c r="I70" s="2"/>
      <c r="J70" s="2"/>
      <c r="K70" s="2"/>
    </row>
    <row r="71" spans="1:11" ht="12.75">
      <c r="A71" s="2"/>
      <c r="I71" s="2"/>
      <c r="J71" s="2"/>
      <c r="K71" s="2"/>
    </row>
    <row r="72" spans="9:11" ht="12.75">
      <c r="I72" s="2"/>
      <c r="J72" s="2"/>
      <c r="K72" s="2"/>
    </row>
    <row r="73" spans="9:11" ht="12.75">
      <c r="I73" s="3"/>
      <c r="J73" s="3"/>
      <c r="K73" s="3"/>
    </row>
  </sheetData>
  <mergeCells count="1">
    <mergeCell ref="G1:H1"/>
  </mergeCells>
  <conditionalFormatting sqref="D6:F9 E15:F15 E17:F17">
    <cfRule type="expression" priority="16" dxfId="2" stopIfTrue="1">
      <formula>$I6="Z"</formula>
    </cfRule>
    <cfRule type="expression" priority="17" dxfId="1" stopIfTrue="1">
      <formula>$I6="T"</formula>
    </cfRule>
    <cfRule type="expression" priority="18" dxfId="0" stopIfTrue="1">
      <formula>$I6="Y"</formula>
    </cfRule>
  </conditionalFormatting>
  <conditionalFormatting sqref="D15">
    <cfRule type="expression" priority="13" dxfId="2" stopIfTrue="1">
      <formula>$I15="Z"</formula>
    </cfRule>
    <cfRule type="expression" priority="14" dxfId="1" stopIfTrue="1">
      <formula>$I15="T"</formula>
    </cfRule>
    <cfRule type="expression" priority="15" dxfId="0" stopIfTrue="1">
      <formula>$I15="Y"</formula>
    </cfRule>
  </conditionalFormatting>
  <conditionalFormatting sqref="D17">
    <cfRule type="expression" priority="10" dxfId="2" stopIfTrue="1">
      <formula>$I17="Z"</formula>
    </cfRule>
    <cfRule type="expression" priority="11" dxfId="1" stopIfTrue="1">
      <formula>$I17="T"</formula>
    </cfRule>
    <cfRule type="expression" priority="12" dxfId="0" stopIfTrue="1">
      <formula>$I17="Y"</formula>
    </cfRule>
  </conditionalFormatting>
  <conditionalFormatting sqref="C10:D11 C6:C9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3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kovac_eko</dc:creator>
  <cp:keywords/>
  <dc:description/>
  <cp:lastModifiedBy>stetkarova</cp:lastModifiedBy>
  <cp:lastPrinted>2022-02-01T07:02:28Z</cp:lastPrinted>
  <dcterms:created xsi:type="dcterms:W3CDTF">2010-01-29T11:00:02Z</dcterms:created>
  <dcterms:modified xsi:type="dcterms:W3CDTF">2022-02-01T07:02:47Z</dcterms:modified>
  <cp:category/>
  <cp:version/>
  <cp:contentType/>
  <cp:contentStatus/>
</cp:coreProperties>
</file>