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zpočet 2025\30 dní po ZMO\"/>
    </mc:Choice>
  </mc:AlternateContent>
  <bookViews>
    <workbookView xWindow="0" yWindow="0" windowWidth="23040" windowHeight="9195"/>
  </bookViews>
  <sheets>
    <sheet name="Výhled 2026-2027" sheetId="5" r:id="rId1"/>
  </sheets>
  <definedNames>
    <definedName name="_xlnm.Print_Area" localSheetId="0">'Výhled 2026-2027'!$A$1:$H$77</definedName>
  </definedNames>
  <calcPr calcId="162913"/>
</workbook>
</file>

<file path=xl/calcChain.xml><?xml version="1.0" encoding="utf-8"?>
<calcChain xmlns="http://schemas.openxmlformats.org/spreadsheetml/2006/main">
  <c r="E64" i="5" l="1"/>
  <c r="D12" i="5" l="1"/>
  <c r="C12" i="5"/>
  <c r="B12" i="5"/>
  <c r="E24" i="5" l="1"/>
  <c r="F24" i="5" s="1"/>
  <c r="E15" i="5"/>
  <c r="F15" i="5" s="1"/>
  <c r="F30" i="5" l="1"/>
  <c r="F26" i="5" l="1"/>
  <c r="E26" i="5"/>
  <c r="E30" i="5"/>
  <c r="E9" i="5" l="1"/>
  <c r="F9" i="5" s="1"/>
  <c r="E41" i="5" l="1"/>
  <c r="E48" i="5"/>
  <c r="C32" i="5" l="1"/>
  <c r="E7" i="5" l="1"/>
  <c r="F7" i="5" s="1"/>
  <c r="F8" i="5"/>
  <c r="E6" i="5"/>
  <c r="F6" i="5" s="1"/>
  <c r="F12" i="5" l="1"/>
  <c r="D32" i="5"/>
  <c r="B32" i="5" l="1"/>
  <c r="E49" i="5" l="1"/>
  <c r="E42" i="5" l="1"/>
  <c r="E43" i="5" s="1"/>
  <c r="E32" i="5" l="1"/>
  <c r="D16" i="5"/>
  <c r="E16" i="5" s="1"/>
  <c r="F16" i="5" s="1"/>
  <c r="F18" i="5"/>
  <c r="F20" i="5" s="1"/>
  <c r="F32" i="5" l="1"/>
  <c r="E18" i="5"/>
  <c r="B18" i="5"/>
  <c r="B20" i="5" l="1"/>
  <c r="C18" i="5" l="1"/>
  <c r="D18" i="5" l="1"/>
  <c r="C20" i="5" l="1"/>
  <c r="D20" i="5" l="1"/>
  <c r="E12" i="5"/>
  <c r="E20" i="5" l="1"/>
</calcChain>
</file>

<file path=xl/sharedStrings.xml><?xml version="1.0" encoding="utf-8"?>
<sst xmlns="http://schemas.openxmlformats.org/spreadsheetml/2006/main" count="114" uniqueCount="84">
  <si>
    <t>Výhled</t>
  </si>
  <si>
    <t>Příjmy</t>
  </si>
  <si>
    <t>třída 1-daňové příjmy</t>
  </si>
  <si>
    <t>třída 2-nedaňové příjmy</t>
  </si>
  <si>
    <t>třída 3-kapitálové příjmy</t>
  </si>
  <si>
    <t>třída 4-přijaté dotace</t>
  </si>
  <si>
    <t>Příjmy celkem</t>
  </si>
  <si>
    <t>Výdaje</t>
  </si>
  <si>
    <t>třída 5-provozní výdaje</t>
  </si>
  <si>
    <t xml:space="preserve">   v tom:opravy a údržba </t>
  </si>
  <si>
    <t>třída 6-investiční výdaje</t>
  </si>
  <si>
    <t>Výdaje celkem</t>
  </si>
  <si>
    <t>Rozdíl Příjmů a výdajů</t>
  </si>
  <si>
    <t>(Údaje v tis.Kč)</t>
  </si>
  <si>
    <t xml:space="preserve"> </t>
  </si>
  <si>
    <t>změna zůstatku na pol. 8115</t>
  </si>
  <si>
    <t>přijaté úvěry a půjčky 8123</t>
  </si>
  <si>
    <t xml:space="preserve">převod zůstatku z fondů </t>
  </si>
  <si>
    <t>splátky úvěrů a půjček pol.8124</t>
  </si>
  <si>
    <t>Operace zvl.charakt.-DPH 8901</t>
  </si>
  <si>
    <t>Financování celkem</t>
  </si>
  <si>
    <t>Financování  tř.8</t>
  </si>
  <si>
    <t>Částka</t>
  </si>
  <si>
    <t xml:space="preserve">První splátka </t>
  </si>
  <si>
    <t>Poslední splátka</t>
  </si>
  <si>
    <t>měsíční splátka</t>
  </si>
  <si>
    <t>Investiční úvěr 20 mil.Kč</t>
  </si>
  <si>
    <t>(vjezd do areálu TOMA)</t>
  </si>
  <si>
    <t>splátka jistiny v roce 2025</t>
  </si>
  <si>
    <t>splátka jistiny v roce 2026</t>
  </si>
  <si>
    <t>splátka jistiny v roce 2027</t>
  </si>
  <si>
    <t>1M PRIBOR+0,28%</t>
  </si>
  <si>
    <t>Přehled dlouhodobých úvěrů</t>
  </si>
  <si>
    <t>RIZIKO růstu úrokových sazeb.</t>
  </si>
  <si>
    <t>(údaje uvedeny v Kč)</t>
  </si>
  <si>
    <t>Příjmy (tř. 8)</t>
  </si>
  <si>
    <t>Financování (tř. 8)</t>
  </si>
  <si>
    <t>Výdaje (tř. 8)</t>
  </si>
  <si>
    <t>Krátkod. přijaté prostř. pol. 8113</t>
  </si>
  <si>
    <t xml:space="preserve">Uhrazené splátky krátk. p. 8114 </t>
  </si>
  <si>
    <t>Investiční úvěr 30 mil.Kč</t>
  </si>
  <si>
    <t>FIXNÍ ÚROK 1,32%</t>
  </si>
  <si>
    <t>akce dle rozpočtu 2021</t>
  </si>
  <si>
    <t>Zpracoval: Ing. Jaroslav Dokoupil</t>
  </si>
  <si>
    <t>rok 2024</t>
  </si>
  <si>
    <t xml:space="preserve">Splátky 30 mil. úvěru na Investice 2021, ve výši 500 000,-Kč/měs. =6 000 000,-Kč/rok až do 30.03.2026. </t>
  </si>
  <si>
    <t>rok 2025</t>
  </si>
  <si>
    <t>Zůstatek 31.12</t>
  </si>
  <si>
    <t>Úrok 1,32% p.a.</t>
  </si>
  <si>
    <t xml:space="preserve">Povinnné měsíční splátky  ve výši 138 000,- Kč/měs. invest.úvěru 20 mil. na Vjezd do areálu TOMA = 1,656 mil.Kč/ročně  do r. 2027.  </t>
  </si>
  <si>
    <t>rok 2026</t>
  </si>
  <si>
    <t>NR</t>
  </si>
  <si>
    <t>Předpoklad</t>
  </si>
  <si>
    <t>Střednědobý výhled města Otrokovice na léta 2026-2027</t>
  </si>
  <si>
    <t xml:space="preserve">Skutečnost </t>
  </si>
  <si>
    <t>rok 2027</t>
  </si>
  <si>
    <t>stav k 31.12.2024</t>
  </si>
  <si>
    <t>Investiční úvěr 200 mil.Kč</t>
  </si>
  <si>
    <t>3M PRIBOR+0,05%</t>
  </si>
  <si>
    <t>Úrok 4,11% p.a.</t>
  </si>
  <si>
    <t>od roku 2027</t>
  </si>
  <si>
    <t>čerpání k 31.12.2024</t>
  </si>
  <si>
    <t>čtvrtletní splátka</t>
  </si>
  <si>
    <t>Revolvingový úvěr z r.2017 slouží na překrytí časového nesouladu proplácení dotací, čerpání k 12/2024 ve výši 30 000 000,- Kč .</t>
  </si>
  <si>
    <t>Úrok 1 MPRIBOR + 0,71 % je k 31.12.2024 4,3 % p.a.</t>
  </si>
  <si>
    <t>Úrok 4,3 % p.a.</t>
  </si>
  <si>
    <t>Investiční úvěr Hurdis SFPI 73,147 mil.Kč</t>
  </si>
  <si>
    <t>Úrok 1,68% p.a.</t>
  </si>
  <si>
    <t>HURDIS domy</t>
  </si>
  <si>
    <t>měsíčně</t>
  </si>
  <si>
    <t>od počátku čerpání</t>
  </si>
  <si>
    <t>čerpání 2025</t>
  </si>
  <si>
    <t>čerpání 2026</t>
  </si>
  <si>
    <t xml:space="preserve">předpokládané měsíční splátka </t>
  </si>
  <si>
    <t>celkové měsíční splátky</t>
  </si>
  <si>
    <t>celkový úrok</t>
  </si>
  <si>
    <t>možno až 200 000 000 Kč</t>
  </si>
  <si>
    <t>při vyčerpání</t>
  </si>
  <si>
    <t>celkový úrok až</t>
  </si>
  <si>
    <t xml:space="preserve">z toho neinvestiční </t>
  </si>
  <si>
    <t>z toho investiční</t>
  </si>
  <si>
    <r>
      <t xml:space="preserve">dle předchozího čerpání </t>
    </r>
    <r>
      <rPr>
        <b/>
        <sz val="10"/>
        <rFont val="Arial"/>
        <family val="2"/>
        <charset val="238"/>
      </rPr>
      <t>až</t>
    </r>
  </si>
  <si>
    <t>Otrokovice 14.01.2025</t>
  </si>
  <si>
    <t>Příloha č. 2 k usnesení ZMO/1/16/25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</si>
</sst>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1" x14ac:knownFonts="1">
    <font>
      <sz val="10"/>
      <name val="Arial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3" fillId="0" borderId="0" xfId="0" applyNumberFormat="1" applyFont="1" applyBorder="1"/>
    <xf numFmtId="3" fontId="3" fillId="0" borderId="0" xfId="0" applyNumberFormat="1" applyFont="1" applyBorder="1"/>
    <xf numFmtId="3" fontId="3" fillId="0" borderId="2" xfId="0" applyNumberFormat="1" applyFont="1" applyBorder="1"/>
    <xf numFmtId="4" fontId="4" fillId="0" borderId="0" xfId="0" applyNumberFormat="1" applyFont="1" applyBorder="1"/>
    <xf numFmtId="3" fontId="3" fillId="0" borderId="0" xfId="0" applyNumberFormat="1" applyFont="1"/>
    <xf numFmtId="0" fontId="5" fillId="0" borderId="2" xfId="0" applyFont="1" applyBorder="1" applyAlignment="1">
      <alignment horizontal="center"/>
    </xf>
    <xf numFmtId="3" fontId="7" fillId="0" borderId="9" xfId="0" applyNumberFormat="1" applyFont="1" applyBorder="1"/>
    <xf numFmtId="3" fontId="2" fillId="0" borderId="14" xfId="0" applyNumberFormat="1" applyFont="1" applyBorder="1"/>
    <xf numFmtId="3" fontId="6" fillId="0" borderId="9" xfId="0" applyNumberFormat="1" applyFont="1" applyBorder="1"/>
    <xf numFmtId="3" fontId="6" fillId="0" borderId="0" xfId="0" applyNumberFormat="1" applyFont="1" applyBorder="1"/>
    <xf numFmtId="3" fontId="5" fillId="0" borderId="17" xfId="0" applyNumberFormat="1" applyFont="1" applyBorder="1"/>
    <xf numFmtId="0" fontId="2" fillId="0" borderId="2" xfId="0" applyFont="1" applyBorder="1" applyAlignment="1">
      <alignment horizontal="center"/>
    </xf>
    <xf numFmtId="0" fontId="5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7" fillId="0" borderId="11" xfId="0" applyFont="1" applyBorder="1"/>
    <xf numFmtId="0" fontId="2" fillId="0" borderId="12" xfId="0" applyFont="1" applyBorder="1"/>
    <xf numFmtId="0" fontId="2" fillId="0" borderId="10" xfId="0" applyFont="1" applyBorder="1"/>
    <xf numFmtId="0" fontId="8" fillId="0" borderId="13" xfId="0" applyFont="1" applyBorder="1"/>
    <xf numFmtId="0" fontId="2" fillId="0" borderId="13" xfId="0" applyFont="1" applyBorder="1"/>
    <xf numFmtId="0" fontId="6" fillId="0" borderId="11" xfId="0" applyFont="1" applyBorder="1"/>
    <xf numFmtId="0" fontId="6" fillId="0" borderId="4" xfId="0" applyFont="1" applyBorder="1"/>
    <xf numFmtId="0" fontId="6" fillId="0" borderId="12" xfId="0" applyFont="1" applyBorder="1"/>
    <xf numFmtId="0" fontId="2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2" fillId="3" borderId="3" xfId="0" applyFont="1" applyFill="1" applyBorder="1"/>
    <xf numFmtId="0" fontId="6" fillId="3" borderId="3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8" xfId="0" applyFont="1" applyBorder="1"/>
    <xf numFmtId="4" fontId="3" fillId="0" borderId="19" xfId="0" applyNumberFormat="1" applyFont="1" applyBorder="1"/>
    <xf numFmtId="3" fontId="3" fillId="0" borderId="19" xfId="0" applyNumberFormat="1" applyFont="1" applyBorder="1"/>
    <xf numFmtId="3" fontId="2" fillId="0" borderId="15" xfId="0" applyNumberFormat="1" applyFont="1" applyFill="1" applyBorder="1"/>
    <xf numFmtId="0" fontId="2" fillId="0" borderId="20" xfId="0" applyFont="1" applyBorder="1"/>
    <xf numFmtId="3" fontId="2" fillId="0" borderId="16" xfId="0" applyNumberFormat="1" applyFont="1" applyFill="1" applyBorder="1"/>
    <xf numFmtId="0" fontId="2" fillId="0" borderId="0" xfId="0" applyFont="1" applyFill="1" applyBorder="1"/>
    <xf numFmtId="0" fontId="10" fillId="0" borderId="0" xfId="0" applyFont="1"/>
    <xf numFmtId="164" fontId="0" fillId="0" borderId="0" xfId="0" applyNumberFormat="1"/>
    <xf numFmtId="0" fontId="5" fillId="0" borderId="0" xfId="0" applyFont="1" applyFill="1" applyBorder="1"/>
    <xf numFmtId="0" fontId="5" fillId="0" borderId="0" xfId="0" applyFont="1"/>
    <xf numFmtId="14" fontId="5" fillId="0" borderId="0" xfId="0" applyNumberFormat="1" applyFont="1"/>
    <xf numFmtId="164" fontId="5" fillId="0" borderId="0" xfId="0" applyNumberFormat="1" applyFont="1"/>
    <xf numFmtId="164" fontId="10" fillId="0" borderId="0" xfId="0" applyNumberFormat="1" applyFont="1"/>
    <xf numFmtId="0" fontId="9" fillId="0" borderId="21" xfId="0" applyFont="1" applyBorder="1"/>
    <xf numFmtId="0" fontId="2" fillId="0" borderId="21" xfId="0" applyFont="1" applyBorder="1"/>
    <xf numFmtId="0" fontId="0" fillId="0" borderId="21" xfId="0" applyBorder="1"/>
    <xf numFmtId="0" fontId="8" fillId="0" borderId="0" xfId="0" applyFont="1" applyFill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0" fontId="0" fillId="0" borderId="0" xfId="0" applyBorder="1"/>
    <xf numFmtId="3" fontId="2" fillId="0" borderId="25" xfId="0" applyNumberFormat="1" applyFont="1" applyBorder="1"/>
    <xf numFmtId="3" fontId="6" fillId="0" borderId="24" xfId="0" applyNumberFormat="1" applyFont="1" applyBorder="1"/>
    <xf numFmtId="3" fontId="5" fillId="0" borderId="26" xfId="0" applyNumberFormat="1" applyFont="1" applyBorder="1"/>
    <xf numFmtId="0" fontId="2" fillId="0" borderId="27" xfId="0" applyFont="1" applyBorder="1" applyAlignment="1">
      <alignment horizontal="center"/>
    </xf>
    <xf numFmtId="3" fontId="3" fillId="0" borderId="28" xfId="0" applyNumberFormat="1" applyFont="1" applyBorder="1"/>
    <xf numFmtId="3" fontId="3" fillId="0" borderId="27" xfId="0" applyNumberFormat="1" applyFont="1" applyBorder="1"/>
    <xf numFmtId="4" fontId="4" fillId="0" borderId="28" xfId="0" applyNumberFormat="1" applyFont="1" applyBorder="1"/>
    <xf numFmtId="4" fontId="2" fillId="0" borderId="28" xfId="0" applyNumberFormat="1" applyFont="1" applyBorder="1"/>
    <xf numFmtId="4" fontId="2" fillId="0" borderId="29" xfId="0" applyNumberFormat="1" applyFont="1" applyBorder="1"/>
    <xf numFmtId="0" fontId="2" fillId="0" borderId="30" xfId="0" applyFont="1" applyBorder="1"/>
    <xf numFmtId="3" fontId="2" fillId="0" borderId="31" xfId="0" applyNumberFormat="1" applyFont="1" applyBorder="1"/>
    <xf numFmtId="0" fontId="5" fillId="3" borderId="4" xfId="0" applyFont="1" applyFill="1" applyBorder="1"/>
    <xf numFmtId="4" fontId="3" fillId="3" borderId="2" xfId="0" applyNumberFormat="1" applyFont="1" applyFill="1" applyBorder="1"/>
    <xf numFmtId="3" fontId="3" fillId="3" borderId="2" xfId="0" applyNumberFormat="1" applyFont="1" applyFill="1" applyBorder="1"/>
    <xf numFmtId="4" fontId="2" fillId="3" borderId="27" xfId="0" applyNumberFormat="1" applyFont="1" applyFill="1" applyBorder="1"/>
    <xf numFmtId="3" fontId="2" fillId="0" borderId="32" xfId="0" applyNumberFormat="1" applyFont="1" applyBorder="1"/>
    <xf numFmtId="3" fontId="2" fillId="3" borderId="19" xfId="0" applyNumberFormat="1" applyFont="1" applyFill="1" applyBorder="1"/>
    <xf numFmtId="3" fontId="2" fillId="3" borderId="29" xfId="0" applyNumberFormat="1" applyFont="1" applyFill="1" applyBorder="1"/>
    <xf numFmtId="0" fontId="5" fillId="3" borderId="18" xfId="0" applyFont="1" applyFill="1" applyBorder="1"/>
    <xf numFmtId="0" fontId="2" fillId="0" borderId="0" xfId="0" applyFont="1" applyAlignment="1">
      <alignment horizontal="right"/>
    </xf>
    <xf numFmtId="164" fontId="2" fillId="0" borderId="0" xfId="0" applyNumberFormat="1" applyFont="1"/>
    <xf numFmtId="3" fontId="2" fillId="0" borderId="32" xfId="0" applyNumberFormat="1" applyFont="1" applyFill="1" applyBorder="1"/>
    <xf numFmtId="0" fontId="2" fillId="0" borderId="0" xfId="0" applyFont="1" applyBorder="1"/>
    <xf numFmtId="4" fontId="2" fillId="2" borderId="8" xfId="0" applyNumberFormat="1" applyFont="1" applyFill="1" applyBorder="1" applyAlignment="1">
      <alignment horizontal="right"/>
    </xf>
    <xf numFmtId="4" fontId="2" fillId="2" borderId="8" xfId="0" applyNumberFormat="1" applyFont="1" applyFill="1" applyBorder="1"/>
    <xf numFmtId="4" fontId="7" fillId="0" borderId="9" xfId="0" applyNumberFormat="1" applyFont="1" applyBorder="1"/>
    <xf numFmtId="4" fontId="2" fillId="2" borderId="6" xfId="0" applyNumberFormat="1" applyFont="1" applyFill="1" applyBorder="1" applyAlignment="1">
      <alignment horizontal="right"/>
    </xf>
    <xf numFmtId="4" fontId="2" fillId="0" borderId="8" xfId="0" applyNumberFormat="1" applyFont="1" applyBorder="1"/>
    <xf numFmtId="4" fontId="6" fillId="0" borderId="9" xfId="0" applyNumberFormat="1" applyFont="1" applyBorder="1"/>
    <xf numFmtId="4" fontId="5" fillId="0" borderId="17" xfId="0" applyNumberFormat="1" applyFont="1" applyBorder="1"/>
    <xf numFmtId="4" fontId="2" fillId="0" borderId="6" xfId="0" applyNumberFormat="1" applyFont="1" applyBorder="1"/>
    <xf numFmtId="4" fontId="2" fillId="2" borderId="6" xfId="0" applyNumberFormat="1" applyFont="1" applyFill="1" applyBorder="1"/>
    <xf numFmtId="4" fontId="2" fillId="0" borderId="15" xfId="0" applyNumberFormat="1" applyFont="1" applyFill="1" applyBorder="1"/>
    <xf numFmtId="0" fontId="0" fillId="0" borderId="12" xfId="0" applyBorder="1"/>
    <xf numFmtId="4" fontId="2" fillId="0" borderId="22" xfId="0" applyNumberFormat="1" applyFont="1" applyBorder="1"/>
    <xf numFmtId="4" fontId="2" fillId="0" borderId="23" xfId="0" applyNumberFormat="1" applyFont="1" applyBorder="1"/>
    <xf numFmtId="4" fontId="2" fillId="0" borderId="25" xfId="0" applyNumberFormat="1" applyFont="1" applyBorder="1"/>
    <xf numFmtId="4" fontId="6" fillId="0" borderId="24" xfId="0" applyNumberFormat="1" applyFont="1" applyBorder="1"/>
    <xf numFmtId="4" fontId="5" fillId="0" borderId="26" xfId="0" applyNumberFormat="1" applyFont="1" applyBorder="1"/>
    <xf numFmtId="4" fontId="0" fillId="0" borderId="0" xfId="0" applyNumberFormat="1"/>
    <xf numFmtId="4" fontId="2" fillId="0" borderId="32" xfId="0" applyNumberFormat="1" applyFont="1" applyFill="1" applyBorder="1"/>
    <xf numFmtId="4" fontId="5" fillId="0" borderId="6" xfId="0" applyNumberFormat="1" applyFont="1" applyBorder="1"/>
    <xf numFmtId="4" fontId="2" fillId="0" borderId="16" xfId="0" applyNumberFormat="1" applyFont="1" applyFill="1" applyBorder="1"/>
    <xf numFmtId="4" fontId="2" fillId="0" borderId="33" xfId="0" applyNumberFormat="1" applyFont="1" applyFill="1" applyBorder="1"/>
    <xf numFmtId="4" fontId="2" fillId="0" borderId="32" xfId="0" applyNumberFormat="1" applyFont="1" applyBorder="1"/>
    <xf numFmtId="0" fontId="2" fillId="0" borderId="34" xfId="0" applyFont="1" applyBorder="1"/>
    <xf numFmtId="4" fontId="2" fillId="2" borderId="35" xfId="0" applyNumberFormat="1" applyFont="1" applyFill="1" applyBorder="1" applyAlignment="1">
      <alignment horizontal="right"/>
    </xf>
    <xf numFmtId="4" fontId="2" fillId="2" borderId="35" xfId="0" applyNumberFormat="1" applyFont="1" applyFill="1" applyBorder="1"/>
    <xf numFmtId="4" fontId="2" fillId="0" borderId="14" xfId="0" applyNumberFormat="1" applyFont="1" applyBorder="1"/>
    <xf numFmtId="4" fontId="2" fillId="0" borderId="15" xfId="0" applyNumberFormat="1" applyFont="1" applyBorder="1"/>
    <xf numFmtId="4" fontId="2" fillId="0" borderId="31" xfId="0" applyNumberFormat="1" applyFont="1" applyBorder="1"/>
    <xf numFmtId="4" fontId="7" fillId="0" borderId="36" xfId="0" applyNumberFormat="1" applyFont="1" applyBorder="1"/>
    <xf numFmtId="3" fontId="2" fillId="0" borderId="37" xfId="0" applyNumberFormat="1" applyFont="1" applyBorder="1"/>
    <xf numFmtId="3" fontId="2" fillId="0" borderId="38" xfId="0" applyNumberFormat="1" applyFont="1" applyBorder="1"/>
    <xf numFmtId="3" fontId="2" fillId="0" borderId="39" xfId="0" applyNumberFormat="1" applyFont="1" applyBorder="1"/>
    <xf numFmtId="3" fontId="7" fillId="0" borderId="40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</cellXfs>
  <cellStyles count="1">
    <cellStyle name="Normální" xfId="0" builtinId="0"/>
  </cellStyles>
  <dxfs count="18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zoomScaleNormal="100" workbookViewId="0">
      <pane ySplit="4" topLeftCell="A41" activePane="bottomLeft" state="frozen"/>
      <selection pane="bottomLeft" activeCell="J46" sqref="J46"/>
    </sheetView>
  </sheetViews>
  <sheetFormatPr defaultRowHeight="12.75" x14ac:dyDescent="0.2"/>
  <cols>
    <col min="1" max="1" width="28.28515625" customWidth="1"/>
    <col min="2" max="2" width="10.85546875" bestFit="1" customWidth="1"/>
    <col min="3" max="3" width="12.85546875" customWidth="1"/>
    <col min="4" max="4" width="15.85546875" customWidth="1"/>
    <col min="5" max="5" width="14.5703125" customWidth="1"/>
    <col min="6" max="6" width="15" customWidth="1"/>
    <col min="7" max="7" width="11.28515625" customWidth="1"/>
    <col min="8" max="9" width="11" customWidth="1"/>
    <col min="10" max="10" width="16.140625" customWidth="1"/>
    <col min="11" max="11" width="11.7109375" customWidth="1"/>
  </cols>
  <sheetData>
    <row r="1" spans="1:11" ht="18" x14ac:dyDescent="0.25">
      <c r="A1" s="1" t="s">
        <v>53</v>
      </c>
      <c r="B1" s="3"/>
      <c r="C1" s="3"/>
      <c r="D1" s="3"/>
      <c r="E1" s="3"/>
      <c r="F1" s="109" t="s">
        <v>83</v>
      </c>
      <c r="J1" s="72"/>
      <c r="K1" s="31" t="s">
        <v>14</v>
      </c>
    </row>
    <row r="2" spans="1:11" ht="12.6" customHeight="1" thickBot="1" x14ac:dyDescent="0.25">
      <c r="A2" s="3"/>
      <c r="B2" s="3"/>
      <c r="C2" s="2" t="s">
        <v>13</v>
      </c>
      <c r="D2" s="3"/>
      <c r="E2" s="3"/>
      <c r="F2" s="110"/>
      <c r="G2" s="110"/>
      <c r="H2" s="110"/>
      <c r="I2" s="3"/>
      <c r="J2" s="3"/>
      <c r="K2" s="3"/>
    </row>
    <row r="3" spans="1:11" ht="14.45" customHeight="1" x14ac:dyDescent="0.2">
      <c r="A3" s="27" t="s">
        <v>14</v>
      </c>
      <c r="B3" s="28" t="s">
        <v>54</v>
      </c>
      <c r="C3" s="28" t="s">
        <v>52</v>
      </c>
      <c r="D3" s="28" t="s">
        <v>51</v>
      </c>
      <c r="E3" s="28" t="s">
        <v>0</v>
      </c>
      <c r="F3" s="28" t="s">
        <v>0</v>
      </c>
      <c r="G3" s="86"/>
    </row>
    <row r="4" spans="1:11" ht="13.5" customHeight="1" thickBot="1" x14ac:dyDescent="0.25">
      <c r="A4" s="29"/>
      <c r="B4" s="30">
        <v>2023</v>
      </c>
      <c r="C4" s="30" t="s">
        <v>44</v>
      </c>
      <c r="D4" s="30" t="s">
        <v>46</v>
      </c>
      <c r="E4" s="30" t="s">
        <v>50</v>
      </c>
      <c r="F4" s="30" t="s">
        <v>55</v>
      </c>
    </row>
    <row r="5" spans="1:11" ht="14.45" customHeight="1" thickBot="1" x14ac:dyDescent="0.25">
      <c r="A5" s="16" t="s">
        <v>1</v>
      </c>
      <c r="B5" s="9"/>
      <c r="C5" s="15" t="s">
        <v>14</v>
      </c>
      <c r="D5" s="56" t="s">
        <v>14</v>
      </c>
      <c r="E5" s="56" t="s">
        <v>14</v>
      </c>
      <c r="F5" s="56" t="s">
        <v>14</v>
      </c>
    </row>
    <row r="6" spans="1:11" x14ac:dyDescent="0.2">
      <c r="A6" s="17" t="s">
        <v>2</v>
      </c>
      <c r="B6" s="79">
        <v>408723.91</v>
      </c>
      <c r="C6" s="84">
        <v>451781.92</v>
      </c>
      <c r="D6" s="101">
        <v>449143</v>
      </c>
      <c r="E6" s="105">
        <f>D6*1.05</f>
        <v>471600.15</v>
      </c>
      <c r="F6" s="105">
        <f>E6*1.05</f>
        <v>495180.15750000003</v>
      </c>
    </row>
    <row r="7" spans="1:11" ht="15" customHeight="1" x14ac:dyDescent="0.2">
      <c r="A7" s="18" t="s">
        <v>3</v>
      </c>
      <c r="B7" s="76">
        <v>49991.63</v>
      </c>
      <c r="C7" s="77">
        <v>69643.75</v>
      </c>
      <c r="D7" s="102">
        <v>64413.89</v>
      </c>
      <c r="E7" s="106">
        <f t="shared" ref="E7:F8" si="0">D7*1.05</f>
        <v>67634.584499999997</v>
      </c>
      <c r="F7" s="106">
        <f t="shared" si="0"/>
        <v>71016.313725</v>
      </c>
    </row>
    <row r="8" spans="1:11" x14ac:dyDescent="0.2">
      <c r="A8" s="18" t="s">
        <v>4</v>
      </c>
      <c r="B8" s="76">
        <v>19975.8</v>
      </c>
      <c r="C8" s="77">
        <v>16115.19</v>
      </c>
      <c r="D8" s="103">
        <v>38256.449999999997</v>
      </c>
      <c r="E8" s="107">
        <v>20000</v>
      </c>
      <c r="F8" s="107">
        <f t="shared" si="0"/>
        <v>21000</v>
      </c>
    </row>
    <row r="9" spans="1:11" x14ac:dyDescent="0.2">
      <c r="A9" s="18" t="s">
        <v>5</v>
      </c>
      <c r="B9" s="76">
        <v>127658.77</v>
      </c>
      <c r="C9" s="77">
        <v>167436.60999999999</v>
      </c>
      <c r="D9" s="103">
        <v>113103.67999999999</v>
      </c>
      <c r="E9" s="107">
        <f t="shared" ref="E9:F9" si="1">D9*1.025</f>
        <v>115931.27199999998</v>
      </c>
      <c r="F9" s="107">
        <f t="shared" si="1"/>
        <v>118829.55379999997</v>
      </c>
    </row>
    <row r="10" spans="1:11" x14ac:dyDescent="0.2">
      <c r="A10" s="98" t="s">
        <v>79</v>
      </c>
      <c r="B10" s="99">
        <v>105976</v>
      </c>
      <c r="C10" s="100">
        <v>97058.23</v>
      </c>
      <c r="D10" s="102">
        <v>56785.39</v>
      </c>
      <c r="E10" s="106" t="s">
        <v>14</v>
      </c>
      <c r="F10" s="106" t="s">
        <v>14</v>
      </c>
    </row>
    <row r="11" spans="1:11" x14ac:dyDescent="0.2">
      <c r="A11" s="98" t="s">
        <v>80</v>
      </c>
      <c r="B11" s="99">
        <v>21682.77</v>
      </c>
      <c r="C11" s="100">
        <v>70378.37</v>
      </c>
      <c r="D11" s="102">
        <v>56318.29</v>
      </c>
      <c r="E11" s="106" t="s">
        <v>14</v>
      </c>
      <c r="F11" s="106"/>
    </row>
    <row r="12" spans="1:11" ht="13.5" thickBot="1" x14ac:dyDescent="0.25">
      <c r="A12" s="19" t="s">
        <v>6</v>
      </c>
      <c r="B12" s="10">
        <f>SUM(B6:B9)</f>
        <v>606350.11</v>
      </c>
      <c r="C12" s="78">
        <f>SUM(C6:C9)</f>
        <v>704977.47</v>
      </c>
      <c r="D12" s="104">
        <f>SUM(D6:D9)</f>
        <v>664917.02</v>
      </c>
      <c r="E12" s="108">
        <f>SUM(E6:E9)</f>
        <v>675166.00650000002</v>
      </c>
      <c r="F12" s="108">
        <f>SUM(F6:F9)</f>
        <v>706026.02502499998</v>
      </c>
    </row>
    <row r="13" spans="1:11" ht="13.5" thickBot="1" x14ac:dyDescent="0.25">
      <c r="A13" s="20"/>
      <c r="B13" s="5"/>
      <c r="C13" s="5"/>
      <c r="D13" s="57"/>
      <c r="E13" s="57"/>
      <c r="F13" s="57"/>
    </row>
    <row r="14" spans="1:11" ht="13.5" thickBot="1" x14ac:dyDescent="0.25">
      <c r="A14" s="16" t="s">
        <v>7</v>
      </c>
      <c r="B14" s="6"/>
      <c r="C14" s="6"/>
      <c r="D14" s="58"/>
      <c r="E14" s="58"/>
      <c r="F14" s="58"/>
      <c r="G14" s="52"/>
    </row>
    <row r="15" spans="1:11" x14ac:dyDescent="0.2">
      <c r="A15" s="21" t="s">
        <v>8</v>
      </c>
      <c r="B15" s="79">
        <v>520583.99</v>
      </c>
      <c r="C15" s="84">
        <v>529295.82999999996</v>
      </c>
      <c r="D15" s="87">
        <v>516957.39</v>
      </c>
      <c r="E15" s="50">
        <f>D15*1.025</f>
        <v>529881.32474999991</v>
      </c>
      <c r="F15" s="50">
        <f>E15*1.025</f>
        <v>543128.35786874988</v>
      </c>
    </row>
    <row r="16" spans="1:11" x14ac:dyDescent="0.2">
      <c r="A16" s="22" t="s">
        <v>9</v>
      </c>
      <c r="B16" s="35">
        <v>62889</v>
      </c>
      <c r="C16" s="80">
        <v>75405.710000000006</v>
      </c>
      <c r="D16" s="88">
        <f t="shared" ref="D16" si="2">C16*1.05</f>
        <v>79175.995500000005</v>
      </c>
      <c r="E16" s="51">
        <f>D16*1.025</f>
        <v>81155.395387500001</v>
      </c>
      <c r="F16" s="51">
        <f>E16*1.025</f>
        <v>83184.28027218749</v>
      </c>
    </row>
    <row r="17" spans="1:8" ht="15.75" customHeight="1" x14ac:dyDescent="0.2">
      <c r="A17" s="23" t="s">
        <v>10</v>
      </c>
      <c r="B17" s="76">
        <v>93301.02</v>
      </c>
      <c r="C17" s="77">
        <v>223016.61</v>
      </c>
      <c r="D17" s="89">
        <v>256638</v>
      </c>
      <c r="E17" s="53">
        <v>170000</v>
      </c>
      <c r="F17" s="53">
        <v>150000</v>
      </c>
    </row>
    <row r="18" spans="1:8" ht="15.75" customHeight="1" thickBot="1" x14ac:dyDescent="0.25">
      <c r="A18" s="24" t="s">
        <v>11</v>
      </c>
      <c r="B18" s="12">
        <f t="shared" ref="B18:D18" si="3">B15+B17</f>
        <v>613885.01</v>
      </c>
      <c r="C18" s="81">
        <f t="shared" ref="C18" si="4">C15+C17</f>
        <v>752312.44</v>
      </c>
      <c r="D18" s="90">
        <f t="shared" si="3"/>
        <v>773595.39</v>
      </c>
      <c r="E18" s="54">
        <f t="shared" ref="E18:F18" si="5">E15+E17</f>
        <v>699881.32474999991</v>
      </c>
      <c r="F18" s="54">
        <f t="shared" si="5"/>
        <v>693128.35786874988</v>
      </c>
    </row>
    <row r="19" spans="1:8" ht="8.1" customHeight="1" thickBot="1" x14ac:dyDescent="0.25">
      <c r="A19" s="20"/>
      <c r="B19" s="13"/>
      <c r="C19" s="7"/>
      <c r="D19" s="59"/>
      <c r="E19" s="59"/>
      <c r="F19" s="59"/>
    </row>
    <row r="20" spans="1:8" x14ac:dyDescent="0.2">
      <c r="A20" s="25" t="s">
        <v>12</v>
      </c>
      <c r="B20" s="14">
        <f t="shared" ref="B20:D20" si="6">B12-B18</f>
        <v>-7534.9000000000233</v>
      </c>
      <c r="C20" s="82">
        <f t="shared" ref="C20" si="7">C12-C18</f>
        <v>-47334.969999999972</v>
      </c>
      <c r="D20" s="91">
        <f t="shared" si="6"/>
        <v>-108678.37</v>
      </c>
      <c r="E20" s="55">
        <f t="shared" ref="E20:F20" si="8">E12-E18</f>
        <v>-24715.318249999895</v>
      </c>
      <c r="F20" s="55">
        <f t="shared" si="8"/>
        <v>12897.6671562501</v>
      </c>
    </row>
    <row r="21" spans="1:8" ht="8.1" customHeight="1" thickBot="1" x14ac:dyDescent="0.25">
      <c r="A21" s="26"/>
      <c r="B21" s="4"/>
      <c r="C21" s="5"/>
      <c r="D21" s="60"/>
      <c r="E21" s="60"/>
      <c r="F21" s="60"/>
    </row>
    <row r="22" spans="1:8" ht="13.5" thickBot="1" x14ac:dyDescent="0.25">
      <c r="A22" s="32" t="s">
        <v>36</v>
      </c>
      <c r="B22" s="33"/>
      <c r="C22" s="34"/>
      <c r="D22" s="61"/>
      <c r="E22" s="61"/>
      <c r="F22" s="61"/>
    </row>
    <row r="23" spans="1:8" ht="13.5" thickBot="1" x14ac:dyDescent="0.25">
      <c r="A23" s="64" t="s">
        <v>35</v>
      </c>
      <c r="B23" s="65"/>
      <c r="C23" s="66"/>
      <c r="D23" s="67"/>
      <c r="E23" s="67"/>
      <c r="F23" s="67"/>
    </row>
    <row r="24" spans="1:8" x14ac:dyDescent="0.2">
      <c r="A24" s="21" t="s">
        <v>15</v>
      </c>
      <c r="B24" s="11">
        <v>36341</v>
      </c>
      <c r="C24" s="83">
        <v>10467.51</v>
      </c>
      <c r="D24" s="87">
        <v>12547.36</v>
      </c>
      <c r="E24" s="50">
        <f>D24*1.025-9783</f>
        <v>3078.0439999999999</v>
      </c>
      <c r="F24" s="50">
        <f>E24*1.025-10272</f>
        <v>-7117.0048999999999</v>
      </c>
    </row>
    <row r="25" spans="1:8" x14ac:dyDescent="0.2">
      <c r="A25" s="62" t="s">
        <v>38</v>
      </c>
      <c r="B25" s="63">
        <v>0</v>
      </c>
      <c r="C25" s="63">
        <v>40928.01</v>
      </c>
      <c r="D25" s="88">
        <v>0</v>
      </c>
      <c r="E25" s="51">
        <v>0</v>
      </c>
      <c r="F25" s="51">
        <v>0</v>
      </c>
    </row>
    <row r="26" spans="1:8" x14ac:dyDescent="0.2">
      <c r="A26" s="23" t="s">
        <v>16</v>
      </c>
      <c r="B26" s="35">
        <v>0</v>
      </c>
      <c r="C26" s="85">
        <v>22404.93</v>
      </c>
      <c r="D26" s="88">
        <v>133787.01</v>
      </c>
      <c r="E26" s="51">
        <f>30277-901</f>
        <v>29376</v>
      </c>
      <c r="F26" s="51">
        <f>13593-116</f>
        <v>13477</v>
      </c>
    </row>
    <row r="27" spans="1:8" ht="13.5" thickBot="1" x14ac:dyDescent="0.25">
      <c r="A27" s="36" t="s">
        <v>17</v>
      </c>
      <c r="B27" s="37">
        <v>0</v>
      </c>
      <c r="C27" s="37">
        <v>0</v>
      </c>
      <c r="D27" s="97">
        <v>0</v>
      </c>
      <c r="E27" s="68">
        <v>0</v>
      </c>
      <c r="F27" s="68">
        <v>0</v>
      </c>
    </row>
    <row r="28" spans="1:8" ht="13.5" thickBot="1" x14ac:dyDescent="0.25">
      <c r="A28" s="71" t="s">
        <v>37</v>
      </c>
      <c r="B28" s="69"/>
      <c r="C28" s="69"/>
      <c r="D28" s="70"/>
      <c r="E28" s="70"/>
      <c r="F28" s="70"/>
      <c r="H28" s="92"/>
    </row>
    <row r="29" spans="1:8" x14ac:dyDescent="0.2">
      <c r="A29" s="62" t="s">
        <v>39</v>
      </c>
      <c r="B29" s="96">
        <v>-15000</v>
      </c>
      <c r="C29" s="94">
        <v>-17656</v>
      </c>
      <c r="D29" s="89">
        <v>0</v>
      </c>
      <c r="E29" s="53">
        <v>0</v>
      </c>
      <c r="F29" s="53">
        <v>0</v>
      </c>
    </row>
    <row r="30" spans="1:8" x14ac:dyDescent="0.2">
      <c r="A30" s="23" t="s">
        <v>18</v>
      </c>
      <c r="B30" s="95">
        <v>-7656</v>
      </c>
      <c r="C30" s="95">
        <v>-2918.21</v>
      </c>
      <c r="D30" s="93">
        <v>-37656</v>
      </c>
      <c r="E30" s="74">
        <f>-1656-4500-1223.585-359.055</f>
        <v>-7738.64</v>
      </c>
      <c r="F30" s="53">
        <f>-266-4309-14683</f>
        <v>-19258</v>
      </c>
    </row>
    <row r="31" spans="1:8" x14ac:dyDescent="0.2">
      <c r="A31" s="36" t="s">
        <v>19</v>
      </c>
      <c r="B31" s="95">
        <v>0</v>
      </c>
      <c r="C31" s="95">
        <v>0</v>
      </c>
      <c r="D31" s="88">
        <v>0</v>
      </c>
      <c r="E31" s="51">
        <v>0</v>
      </c>
      <c r="F31" s="51">
        <v>0</v>
      </c>
    </row>
    <row r="32" spans="1:8" ht="13.5" thickBot="1" x14ac:dyDescent="0.25">
      <c r="A32" s="24" t="s">
        <v>20</v>
      </c>
      <c r="B32" s="81">
        <f>B24+B29+B30</f>
        <v>13685</v>
      </c>
      <c r="C32" s="81">
        <f>C24+C25+C26+C29+C30</f>
        <v>53226.240000000013</v>
      </c>
      <c r="D32" s="81">
        <f t="shared" ref="D32:E32" si="9">D24+D26+D29+D30</f>
        <v>108678.37</v>
      </c>
      <c r="E32" s="12">
        <f t="shared" si="9"/>
        <v>24715.404000000002</v>
      </c>
      <c r="F32" s="12">
        <f t="shared" ref="F32" si="10">F24+F26+F29+F30</f>
        <v>-12898.0049</v>
      </c>
    </row>
    <row r="33" spans="1:11" x14ac:dyDescent="0.2">
      <c r="A33" s="3"/>
      <c r="B33" s="3"/>
      <c r="C33" s="8"/>
      <c r="D33" s="8"/>
      <c r="E33" s="8"/>
      <c r="F33" s="8"/>
      <c r="G33" s="8"/>
      <c r="H33" s="8"/>
      <c r="I33" s="8"/>
      <c r="J33" s="8"/>
      <c r="K33" s="8"/>
    </row>
    <row r="34" spans="1:11" s="42" customFormat="1" x14ac:dyDescent="0.2">
      <c r="A34" s="41" t="s">
        <v>32</v>
      </c>
      <c r="D34" s="42" t="s">
        <v>22</v>
      </c>
      <c r="F34" s="42" t="s">
        <v>23</v>
      </c>
      <c r="G34" s="42" t="s">
        <v>24</v>
      </c>
    </row>
    <row r="35" spans="1:11" x14ac:dyDescent="0.2">
      <c r="A35" s="49" t="s">
        <v>34</v>
      </c>
    </row>
    <row r="36" spans="1:11" x14ac:dyDescent="0.2">
      <c r="A36" s="38"/>
    </row>
    <row r="37" spans="1:11" s="42" customFormat="1" x14ac:dyDescent="0.2">
      <c r="A37"/>
      <c r="B37"/>
      <c r="C37"/>
      <c r="D37"/>
      <c r="E37"/>
      <c r="F37"/>
      <c r="G37"/>
      <c r="H37"/>
    </row>
    <row r="38" spans="1:11" x14ac:dyDescent="0.2">
      <c r="A38" s="42" t="s">
        <v>26</v>
      </c>
      <c r="B38" s="42"/>
      <c r="C38" s="39" t="s">
        <v>31</v>
      </c>
      <c r="D38" s="44" t="s">
        <v>65</v>
      </c>
      <c r="E38" s="42" t="s">
        <v>47</v>
      </c>
      <c r="F38" s="43">
        <v>42035</v>
      </c>
      <c r="G38" s="43">
        <v>46418</v>
      </c>
      <c r="H38" s="43"/>
    </row>
    <row r="39" spans="1:11" x14ac:dyDescent="0.2">
      <c r="A39" s="39" t="s">
        <v>27</v>
      </c>
      <c r="C39" s="39" t="s">
        <v>25</v>
      </c>
      <c r="D39" s="45">
        <v>138000</v>
      </c>
    </row>
    <row r="40" spans="1:11" x14ac:dyDescent="0.2">
      <c r="A40" s="2" t="s">
        <v>56</v>
      </c>
      <c r="D40" s="40" t="s">
        <v>14</v>
      </c>
      <c r="E40" s="40">
        <v>3578000</v>
      </c>
    </row>
    <row r="41" spans="1:11" x14ac:dyDescent="0.2">
      <c r="A41" s="2" t="s">
        <v>28</v>
      </c>
      <c r="D41" s="40">
        <v>1656000</v>
      </c>
      <c r="E41" s="40">
        <f>E40-D41</f>
        <v>1922000</v>
      </c>
    </row>
    <row r="42" spans="1:11" x14ac:dyDescent="0.2">
      <c r="A42" s="2" t="s">
        <v>29</v>
      </c>
      <c r="D42" s="40">
        <v>1656000</v>
      </c>
      <c r="E42" s="40">
        <f t="shared" ref="E42:E43" si="11">E41-D42</f>
        <v>266000</v>
      </c>
    </row>
    <row r="43" spans="1:11" x14ac:dyDescent="0.2">
      <c r="A43" s="2" t="s">
        <v>30</v>
      </c>
      <c r="D43" s="40">
        <v>266000</v>
      </c>
      <c r="E43" s="40">
        <f t="shared" si="11"/>
        <v>0</v>
      </c>
    </row>
    <row r="44" spans="1:11" x14ac:dyDescent="0.2">
      <c r="E44" s="40"/>
    </row>
    <row r="45" spans="1:11" x14ac:dyDescent="0.2">
      <c r="A45" s="42" t="s">
        <v>40</v>
      </c>
      <c r="B45" s="42"/>
      <c r="C45" s="39" t="s">
        <v>41</v>
      </c>
      <c r="D45" s="44" t="s">
        <v>48</v>
      </c>
      <c r="E45" s="42" t="s">
        <v>47</v>
      </c>
      <c r="F45" s="43">
        <v>44256</v>
      </c>
      <c r="G45" s="43">
        <v>46295</v>
      </c>
      <c r="H45" s="43"/>
    </row>
    <row r="46" spans="1:11" x14ac:dyDescent="0.2">
      <c r="A46" s="39" t="s">
        <v>42</v>
      </c>
      <c r="C46" s="39" t="s">
        <v>25</v>
      </c>
      <c r="D46" s="45">
        <v>500000</v>
      </c>
      <c r="E46" s="40"/>
    </row>
    <row r="47" spans="1:11" x14ac:dyDescent="0.2">
      <c r="A47" s="2" t="s">
        <v>56</v>
      </c>
      <c r="D47" s="40" t="s">
        <v>14</v>
      </c>
      <c r="E47" s="73">
        <v>10500000</v>
      </c>
    </row>
    <row r="48" spans="1:11" x14ac:dyDescent="0.2">
      <c r="A48" s="2" t="s">
        <v>28</v>
      </c>
      <c r="D48" s="40">
        <v>6000000</v>
      </c>
      <c r="E48" s="73">
        <f>E47-D48</f>
        <v>4500000</v>
      </c>
    </row>
    <row r="49" spans="1:10" x14ac:dyDescent="0.2">
      <c r="A49" s="2" t="s">
        <v>29</v>
      </c>
      <c r="D49" s="40">
        <v>4500000</v>
      </c>
      <c r="E49" s="73">
        <f t="shared" ref="E49" si="12">E48-D49</f>
        <v>0</v>
      </c>
    </row>
    <row r="52" spans="1:10" x14ac:dyDescent="0.2">
      <c r="A52" s="42" t="s">
        <v>57</v>
      </c>
      <c r="B52" s="42"/>
      <c r="C52" s="39" t="s">
        <v>58</v>
      </c>
      <c r="D52" s="44" t="s">
        <v>59</v>
      </c>
      <c r="E52" s="42" t="s">
        <v>47</v>
      </c>
      <c r="F52" s="43">
        <v>46418</v>
      </c>
      <c r="G52" s="43">
        <v>53723</v>
      </c>
    </row>
    <row r="53" spans="1:10" x14ac:dyDescent="0.2">
      <c r="A53" s="39" t="s">
        <v>14</v>
      </c>
      <c r="C53" s="39" t="s">
        <v>62</v>
      </c>
      <c r="D53" s="45" t="s">
        <v>60</v>
      </c>
    </row>
    <row r="54" spans="1:10" x14ac:dyDescent="0.2">
      <c r="A54" s="2" t="s">
        <v>61</v>
      </c>
      <c r="D54" s="40" t="s">
        <v>14</v>
      </c>
      <c r="E54" s="40">
        <v>23332940.91</v>
      </c>
    </row>
    <row r="55" spans="1:10" x14ac:dyDescent="0.2">
      <c r="A55" s="2" t="s">
        <v>71</v>
      </c>
      <c r="B55" s="2" t="s">
        <v>76</v>
      </c>
      <c r="D55" s="40">
        <v>81387010</v>
      </c>
      <c r="E55" s="73" t="s">
        <v>14</v>
      </c>
    </row>
    <row r="56" spans="1:10" x14ac:dyDescent="0.2">
      <c r="A56" s="2" t="s">
        <v>72</v>
      </c>
      <c r="B56" s="2" t="s">
        <v>81</v>
      </c>
      <c r="D56" s="73">
        <v>95280049</v>
      </c>
      <c r="E56" s="73" t="s">
        <v>14</v>
      </c>
    </row>
    <row r="57" spans="1:10" x14ac:dyDescent="0.2">
      <c r="A57" s="42" t="s">
        <v>73</v>
      </c>
      <c r="B57" s="42"/>
      <c r="C57" s="42"/>
      <c r="D57" s="40">
        <v>1223585</v>
      </c>
      <c r="E57" s="42"/>
      <c r="F57" s="42"/>
      <c r="G57" s="43" t="s">
        <v>14</v>
      </c>
      <c r="J57" s="40"/>
    </row>
    <row r="58" spans="1:10" x14ac:dyDescent="0.2">
      <c r="A58" s="2" t="s">
        <v>74</v>
      </c>
      <c r="B58" t="s">
        <v>77</v>
      </c>
      <c r="D58" s="40">
        <v>292977127</v>
      </c>
      <c r="E58" t="s">
        <v>78</v>
      </c>
      <c r="F58" s="44">
        <v>92977127</v>
      </c>
    </row>
    <row r="59" spans="1:10" x14ac:dyDescent="0.2">
      <c r="A59" s="2"/>
      <c r="D59" s="40"/>
      <c r="E59" s="40"/>
    </row>
    <row r="60" spans="1:10" x14ac:dyDescent="0.2">
      <c r="A60" s="2"/>
      <c r="D60" s="40"/>
      <c r="E60" s="40"/>
      <c r="H60" s="2"/>
      <c r="I60" s="2"/>
    </row>
    <row r="61" spans="1:10" x14ac:dyDescent="0.2">
      <c r="A61" s="42" t="s">
        <v>66</v>
      </c>
      <c r="B61" s="42"/>
      <c r="C61" s="39" t="s">
        <v>14</v>
      </c>
      <c r="D61" s="44" t="s">
        <v>67</v>
      </c>
      <c r="E61" s="42" t="s">
        <v>47</v>
      </c>
      <c r="F61" s="43">
        <v>45747</v>
      </c>
    </row>
    <row r="62" spans="1:10" s="42" customFormat="1" x14ac:dyDescent="0.2">
      <c r="A62" s="39" t="s">
        <v>68</v>
      </c>
      <c r="B62"/>
      <c r="C62" s="39" t="s">
        <v>69</v>
      </c>
      <c r="D62" s="45" t="s">
        <v>70</v>
      </c>
      <c r="E62"/>
      <c r="F62"/>
    </row>
    <row r="63" spans="1:10" ht="13.15" customHeight="1" x14ac:dyDescent="0.2">
      <c r="A63" s="2" t="s">
        <v>61</v>
      </c>
      <c r="D63" s="40" t="s">
        <v>14</v>
      </c>
      <c r="E63" s="40">
        <v>0</v>
      </c>
    </row>
    <row r="64" spans="1:10" x14ac:dyDescent="0.2">
      <c r="A64" s="2" t="s">
        <v>71</v>
      </c>
      <c r="D64" s="40">
        <v>52400000</v>
      </c>
      <c r="E64" s="40">
        <f>73147000-52400000</f>
        <v>20747000</v>
      </c>
    </row>
    <row r="65" spans="1:9" x14ac:dyDescent="0.2">
      <c r="A65" s="2" t="s">
        <v>72</v>
      </c>
      <c r="D65" s="40">
        <v>20747000</v>
      </c>
      <c r="E65" s="40">
        <v>0</v>
      </c>
    </row>
    <row r="66" spans="1:9" x14ac:dyDescent="0.2">
      <c r="A66" s="42" t="s">
        <v>73</v>
      </c>
      <c r="B66" s="42"/>
      <c r="C66" s="42"/>
      <c r="D66" s="40">
        <v>359055</v>
      </c>
      <c r="E66" s="42"/>
      <c r="F66" s="42"/>
    </row>
    <row r="67" spans="1:9" s="52" customFormat="1" x14ac:dyDescent="0.2">
      <c r="A67" s="2" t="s">
        <v>74</v>
      </c>
      <c r="B67"/>
      <c r="C67"/>
      <c r="D67" s="40">
        <v>86071239</v>
      </c>
      <c r="E67" t="s">
        <v>75</v>
      </c>
      <c r="F67" s="44">
        <v>12924238</v>
      </c>
    </row>
    <row r="68" spans="1:9" s="52" customFormat="1" x14ac:dyDescent="0.2">
      <c r="A68"/>
      <c r="B68"/>
      <c r="C68"/>
      <c r="D68"/>
      <c r="E68"/>
      <c r="F68"/>
    </row>
    <row r="69" spans="1:9" x14ac:dyDescent="0.2">
      <c r="G69" s="52"/>
      <c r="H69" s="52"/>
      <c r="I69" s="52"/>
    </row>
    <row r="70" spans="1:9" x14ac:dyDescent="0.2">
      <c r="A70" s="46" t="s">
        <v>21</v>
      </c>
      <c r="B70" s="47"/>
      <c r="C70" s="47"/>
      <c r="D70" s="47"/>
      <c r="E70" s="48"/>
      <c r="F70" s="48"/>
    </row>
    <row r="71" spans="1:9" x14ac:dyDescent="0.2">
      <c r="A71" s="2" t="s">
        <v>49</v>
      </c>
      <c r="B71" s="2"/>
      <c r="C71" s="2"/>
      <c r="D71" s="2"/>
    </row>
    <row r="72" spans="1:9" x14ac:dyDescent="0.2">
      <c r="A72" s="2" t="s">
        <v>45</v>
      </c>
      <c r="B72" s="2"/>
      <c r="C72" s="2"/>
      <c r="D72" s="2"/>
    </row>
    <row r="73" spans="1:9" x14ac:dyDescent="0.2">
      <c r="A73" s="75" t="s">
        <v>63</v>
      </c>
      <c r="B73" s="52"/>
      <c r="C73" s="52"/>
      <c r="D73" s="52"/>
      <c r="E73" s="52"/>
      <c r="F73" s="52"/>
    </row>
    <row r="74" spans="1:9" x14ac:dyDescent="0.2">
      <c r="A74" s="42" t="s">
        <v>64</v>
      </c>
    </row>
    <row r="75" spans="1:9" x14ac:dyDescent="0.2">
      <c r="A75" s="2" t="s">
        <v>33</v>
      </c>
      <c r="B75" s="2"/>
      <c r="C75" s="2"/>
      <c r="D75" s="2"/>
    </row>
    <row r="77" spans="1:9" x14ac:dyDescent="0.2">
      <c r="A77" s="2" t="s">
        <v>82</v>
      </c>
      <c r="D77" s="2" t="s">
        <v>43</v>
      </c>
    </row>
  </sheetData>
  <mergeCells count="1">
    <mergeCell ref="F2:H2"/>
  </mergeCells>
  <conditionalFormatting sqref="B17">
    <cfRule type="expression" dxfId="17" priority="16" stopIfTrue="1">
      <formula>$H17="Z"</formula>
    </cfRule>
    <cfRule type="expression" dxfId="16" priority="17" stopIfTrue="1">
      <formula>$H17="T"</formula>
    </cfRule>
    <cfRule type="expression" dxfId="15" priority="18" stopIfTrue="1">
      <formula>$H17="Y"</formula>
    </cfRule>
  </conditionalFormatting>
  <conditionalFormatting sqref="B15">
    <cfRule type="expression" dxfId="14" priority="13" stopIfTrue="1">
      <formula>$H15="Z"</formula>
    </cfRule>
    <cfRule type="expression" dxfId="13" priority="14" stopIfTrue="1">
      <formula>$H15="T"</formula>
    </cfRule>
    <cfRule type="expression" dxfId="12" priority="15" stopIfTrue="1">
      <formula>$H15="Y"</formula>
    </cfRule>
  </conditionalFormatting>
  <conditionalFormatting sqref="B6:B11">
    <cfRule type="expression" dxfId="11" priority="10" stopIfTrue="1">
      <formula>$H6="Z"</formula>
    </cfRule>
    <cfRule type="expression" dxfId="10" priority="11" stopIfTrue="1">
      <formula>$H6="T"</formula>
    </cfRule>
    <cfRule type="expression" dxfId="9" priority="12" stopIfTrue="1">
      <formula>$H6="Y"</formula>
    </cfRule>
  </conditionalFormatting>
  <conditionalFormatting sqref="C6:C11">
    <cfRule type="expression" dxfId="8" priority="7" stopIfTrue="1">
      <formula>$E6="Z"</formula>
    </cfRule>
    <cfRule type="expression" dxfId="7" priority="8" stopIfTrue="1">
      <formula>$E6="T"</formula>
    </cfRule>
    <cfRule type="expression" dxfId="6" priority="9" stopIfTrue="1">
      <formula>$E6="Y"</formula>
    </cfRule>
  </conditionalFormatting>
  <conditionalFormatting sqref="C15">
    <cfRule type="expression" dxfId="5" priority="4" stopIfTrue="1">
      <formula>$E15="Z"</formula>
    </cfRule>
    <cfRule type="expression" dxfId="4" priority="5" stopIfTrue="1">
      <formula>$E15="T"</formula>
    </cfRule>
    <cfRule type="expression" dxfId="3" priority="6" stopIfTrue="1">
      <formula>$E15="Y"</formula>
    </cfRule>
  </conditionalFormatting>
  <conditionalFormatting sqref="C17">
    <cfRule type="expression" dxfId="2" priority="1" stopIfTrue="1">
      <formula>$E17="Z"</formula>
    </cfRule>
    <cfRule type="expression" dxfId="1" priority="2" stopIfTrue="1">
      <formula>$E17="T"</formula>
    </cfRule>
    <cfRule type="expression" dxfId="0" priority="3" stopIfTrue="1">
      <formula>$E17="Y"</formula>
    </cfRule>
  </conditionalFormatting>
  <pageMargins left="0.19685039370078741" right="0.19685039370078741" top="0.39370078740157483" bottom="0.39370078740157483" header="0.31496062992125984" footer="0.31496062992125984"/>
  <pageSetup paperSize="9" scale="81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Výhled 2026-2027</vt:lpstr>
      <vt:lpstr>'Výhled 2026-2027'!Oblast_tisku</vt:lpstr>
    </vt:vector>
  </TitlesOfParts>
  <Company>MěÚ Otrokovice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kovac_eko</dc:creator>
  <cp:lastModifiedBy>stetkarova</cp:lastModifiedBy>
  <cp:lastPrinted>2025-02-14T07:01:36Z</cp:lastPrinted>
  <dcterms:created xsi:type="dcterms:W3CDTF">2010-01-29T11:00:02Z</dcterms:created>
  <dcterms:modified xsi:type="dcterms:W3CDTF">2025-02-14T07:02:42Z</dcterms:modified>
</cp:coreProperties>
</file>